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dc-my.sharepoint.com/personal/ukn9_cdc_gov/Documents/7034/"/>
    </mc:Choice>
  </mc:AlternateContent>
  <xr:revisionPtr revIDLastSave="0" documentId="8_{8B60480C-AE38-494D-A97D-3C826F5353DE}" xr6:coauthVersionLast="47" xr6:coauthVersionMax="47" xr10:uidLastSave="{00000000-0000-0000-0000-000000000000}"/>
  <bookViews>
    <workbookView xWindow="490" yWindow="0" windowWidth="18710" windowHeight="10080" tabRatio="798" xr2:uid="{CDE8ED31-1D59-4CBC-AE30-7618ACB1FDE7}"/>
  </bookViews>
  <sheets>
    <sheet name="Scope of Report" sheetId="3" r:id="rId1"/>
    <sheet name="Table of Contents" sheetId="4" r:id="rId2"/>
    <sheet name="Table 1" sheetId="5" r:id="rId3"/>
    <sheet name="Table 2a. Adult All" sheetId="6" r:id="rId4"/>
    <sheet name="Table 2b. Adult BSHO" sheetId="1" r:id="rId5"/>
    <sheet name="Table 2c. Adult BSCA " sheetId="2" r:id="rId6"/>
    <sheet name="Table 2d. Adult GramPos" sheetId="7" r:id="rId7"/>
    <sheet name="Table 2e. Adult NSBL" sheetId="8" r:id="rId8"/>
    <sheet name="Table 2f. Adult CDI" sheetId="9" r:id="rId9"/>
    <sheet name="Table 2g. Adult Antifungal" sheetId="10" r:id="rId10"/>
    <sheet name="Table 3a. Ped All" sheetId="11" r:id="rId11"/>
    <sheet name="Table 3b. Ped BSHO" sheetId="12" r:id="rId12"/>
    <sheet name="Table 3c. Ped BSCA" sheetId="13" r:id="rId13"/>
    <sheet name="Table 3d. Ped GramPos" sheetId="14" r:id="rId14"/>
    <sheet name="Table 3e. Ped NSBL" sheetId="15" r:id="rId15"/>
    <sheet name="Table 3f. Ped Azith" sheetId="16" r:id="rId16"/>
    <sheet name="Table 3g. Ped CDI" sheetId="17" r:id="rId17"/>
    <sheet name="Table 3h. Ped Antifungal" sheetId="19" r:id="rId18"/>
    <sheet name="Table 4a. Neo All" sheetId="20" r:id="rId19"/>
    <sheet name="Table 4b. Neo Vanc" sheetId="21" r:id="rId20"/>
    <sheet name="Table 4c. Neo BSHO" sheetId="22" r:id="rId21"/>
    <sheet name="Table 4d. Neo Cephs" sheetId="23" r:id="rId22"/>
    <sheet name="Table 4e. Neo Amp" sheetId="24" r:id="rId23"/>
    <sheet name="Table 4f. Neo Amino" sheetId="25" r:id="rId24"/>
    <sheet name="Table 4g. Neo Fluco" sheetId="26" r:id="rId25"/>
    <sheet name="Table 5. Adult State Data" sheetId="31" r:id="rId26"/>
    <sheet name="Table 6. Ped State Data" sheetId="32" r:id="rId27"/>
    <sheet name="Table 7. Neo State Data" sheetId="33" r:id="rId28"/>
    <sheet name="Appendix A" sheetId="27" r:id="rId29"/>
    <sheet name="Appendix B" sheetId="28" r:id="rId30"/>
    <sheet name="Appendix C" sheetId="29" r:id="rId31"/>
    <sheet name="Technical Appendix" sheetId="30" r:id="rId32"/>
  </sheets>
  <definedNames>
    <definedName name="_xlnm._FilterDatabase" localSheetId="25" hidden="1">'Table 5. Adult State Data'!$A$5:$L$59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2" l="1"/>
  <c r="J22" i="19"/>
  <c r="K22" i="19" s="1"/>
  <c r="J21" i="19"/>
  <c r="K21" i="19" s="1"/>
  <c r="J20" i="19"/>
  <c r="K20" i="19" s="1"/>
  <c r="J19" i="19"/>
  <c r="K19" i="19" s="1"/>
  <c r="J18" i="19"/>
  <c r="K18" i="19" s="1"/>
  <c r="L21" i="17"/>
  <c r="L20" i="17"/>
  <c r="L19" i="17"/>
  <c r="L18" i="17"/>
  <c r="K22" i="17"/>
  <c r="L22" i="17" s="1"/>
  <c r="K21" i="17"/>
  <c r="K20" i="17"/>
  <c r="K19" i="17"/>
  <c r="K18" i="17"/>
  <c r="J22" i="17"/>
  <c r="J21" i="17"/>
  <c r="J20" i="17"/>
  <c r="J19" i="17"/>
  <c r="J18" i="17"/>
  <c r="K19" i="15"/>
  <c r="K20" i="15"/>
  <c r="K21" i="15"/>
  <c r="J22" i="15"/>
  <c r="K22" i="15" s="1"/>
  <c r="J21" i="15"/>
  <c r="J20" i="15"/>
  <c r="J19" i="15"/>
  <c r="J18" i="15"/>
  <c r="K18" i="15" s="1"/>
  <c r="J18" i="13"/>
  <c r="J28" i="1"/>
  <c r="K21" i="1"/>
  <c r="L21" i="1"/>
  <c r="N21" i="1"/>
  <c r="K22" i="1"/>
  <c r="L22" i="1"/>
  <c r="N22" i="1"/>
  <c r="K23" i="1"/>
  <c r="L23" i="1"/>
  <c r="N23" i="1"/>
  <c r="K24" i="1"/>
  <c r="L24" i="1"/>
  <c r="N24" i="1"/>
  <c r="K25" i="1"/>
  <c r="L25" i="1"/>
  <c r="N25" i="1"/>
  <c r="K26" i="1"/>
  <c r="L26" i="1"/>
  <c r="N26" i="1"/>
  <c r="K27" i="1"/>
  <c r="L27" i="1"/>
  <c r="N27" i="1"/>
  <c r="K28" i="1"/>
  <c r="L28" i="1"/>
  <c r="N28" i="1"/>
  <c r="J28" i="2"/>
  <c r="J27" i="2"/>
  <c r="J26" i="2"/>
  <c r="J25" i="2"/>
  <c r="J24" i="2"/>
  <c r="J23" i="2"/>
  <c r="J22" i="2"/>
  <c r="J21" i="2"/>
  <c r="J26" i="8"/>
  <c r="J22" i="8"/>
  <c r="J21" i="8"/>
  <c r="L25" i="8"/>
  <c r="L24" i="8"/>
  <c r="L23" i="8"/>
  <c r="L22" i="8"/>
  <c r="L21" i="8"/>
  <c r="K21" i="8"/>
  <c r="K22" i="8"/>
  <c r="L28" i="8"/>
  <c r="L27" i="8"/>
  <c r="L26" i="8"/>
  <c r="J28" i="8"/>
  <c r="J27" i="8"/>
  <c r="J25" i="8"/>
  <c r="J24" i="8"/>
  <c r="J23" i="8"/>
  <c r="M20" i="14"/>
  <c r="M19" i="14"/>
  <c r="M18" i="14"/>
  <c r="L22" i="14"/>
  <c r="L21" i="14"/>
  <c r="L20" i="14"/>
  <c r="L19" i="14"/>
  <c r="L18" i="14"/>
  <c r="K22" i="14"/>
  <c r="K21" i="14"/>
  <c r="K20" i="14"/>
  <c r="K19" i="14"/>
  <c r="K18" i="14"/>
  <c r="J22" i="14"/>
  <c r="J21" i="14"/>
  <c r="J20" i="14"/>
  <c r="J19" i="14"/>
  <c r="J18" i="14"/>
  <c r="K22" i="13"/>
  <c r="K21" i="13"/>
  <c r="K20" i="13"/>
  <c r="K19" i="13"/>
  <c r="K18" i="13"/>
  <c r="J22" i="13"/>
  <c r="J21" i="13"/>
  <c r="J20" i="13"/>
  <c r="J19" i="13"/>
  <c r="O19" i="12"/>
  <c r="O18" i="12"/>
  <c r="N22" i="12"/>
  <c r="N21" i="12"/>
  <c r="N20" i="12"/>
  <c r="N19" i="12"/>
  <c r="N18" i="12"/>
  <c r="M21" i="12"/>
  <c r="M20" i="12"/>
  <c r="M19" i="12"/>
  <c r="M18" i="12"/>
  <c r="L22" i="12"/>
  <c r="L21" i="12"/>
  <c r="L20" i="12"/>
  <c r="L19" i="12"/>
  <c r="L18" i="12"/>
  <c r="K21" i="12"/>
  <c r="K20" i="12"/>
  <c r="K19" i="12"/>
  <c r="K18" i="12"/>
  <c r="J22" i="12"/>
  <c r="J21" i="12"/>
  <c r="J20" i="12"/>
  <c r="J19" i="12"/>
  <c r="J18" i="12"/>
  <c r="K23" i="10"/>
  <c r="K22" i="10"/>
  <c r="K21" i="10"/>
  <c r="J28" i="10"/>
  <c r="J27" i="10"/>
  <c r="J26" i="10"/>
  <c r="J25" i="10"/>
  <c r="J24" i="10"/>
  <c r="J23" i="10"/>
  <c r="J22" i="10"/>
  <c r="J21" i="10"/>
  <c r="L25" i="9"/>
  <c r="L24" i="9"/>
  <c r="L23" i="9"/>
  <c r="L22" i="9"/>
  <c r="L21" i="9"/>
  <c r="K28" i="9"/>
  <c r="K27" i="9"/>
  <c r="K26" i="9"/>
  <c r="K25" i="9"/>
  <c r="K24" i="9"/>
  <c r="K23" i="9"/>
  <c r="K22" i="9"/>
  <c r="K21" i="9"/>
  <c r="J28" i="9"/>
  <c r="J27" i="9"/>
  <c r="J26" i="9"/>
  <c r="J25" i="9"/>
  <c r="J24" i="9"/>
  <c r="J23" i="9"/>
  <c r="J22" i="9"/>
  <c r="J21" i="9"/>
  <c r="K28" i="8"/>
  <c r="K27" i="8"/>
  <c r="K26" i="8"/>
  <c r="K25" i="8"/>
  <c r="K24" i="8"/>
  <c r="K23" i="8"/>
  <c r="J28" i="7"/>
  <c r="J27" i="7"/>
  <c r="J26" i="7"/>
  <c r="J25" i="7"/>
  <c r="J24" i="7"/>
  <c r="J23" i="7"/>
  <c r="J22" i="7"/>
  <c r="J21" i="7"/>
  <c r="K28" i="2"/>
  <c r="K27" i="2"/>
  <c r="K26" i="2"/>
  <c r="K25" i="2"/>
  <c r="K24" i="2"/>
  <c r="K23" i="2"/>
  <c r="K22" i="2"/>
  <c r="K21" i="2"/>
</calcChain>
</file>

<file path=xl/sharedStrings.xml><?xml version="1.0" encoding="utf-8"?>
<sst xmlns="http://schemas.openxmlformats.org/spreadsheetml/2006/main" count="11835" uniqueCount="676">
  <si>
    <t xml:space="preserve">Introduction: </t>
  </si>
  <si>
    <t xml:space="preserve">Standardized Antimicrobial Administration Ratios (SAARs) are used to describe AU nationally by comparing the number of observed antimicrobial days to the number of predicted antimicrobial days. </t>
  </si>
  <si>
    <t>This report is created by CDC staff with the National Healthcare Safety Network.</t>
  </si>
  <si>
    <t>Scope of Report:</t>
  </si>
  <si>
    <t>SAAR Group</t>
  </si>
  <si>
    <t>No. Eligible Locations</t>
  </si>
  <si>
    <t>No. SAAR Agent Categories</t>
  </si>
  <si>
    <t>Adult</t>
  </si>
  <si>
    <t>Pediatric</t>
  </si>
  <si>
    <t>Neonatal</t>
  </si>
  <si>
    <t>2023 NHSN Antimicrobial Use (AU) Option Report</t>
  </si>
  <si>
    <t>Tables included in this report:</t>
  </si>
  <si>
    <t>Table 1</t>
  </si>
  <si>
    <t>Table 2</t>
  </si>
  <si>
    <t>2a. Adult all antibacterial agents (Adult ALL)</t>
  </si>
  <si>
    <r>
      <t xml:space="preserve">2a1. </t>
    </r>
    <r>
      <rPr>
        <sz val="12"/>
        <rFont val="Arial"/>
        <family val="2"/>
      </rPr>
      <t>Adult ALL SAAR distributions, by SAAR location type</t>
    </r>
  </si>
  <si>
    <r>
      <t xml:space="preserve">2a2. </t>
    </r>
    <r>
      <rPr>
        <sz val="12"/>
        <rFont val="Arial"/>
        <family val="2"/>
      </rPr>
      <t>Adult ALL usage by antimicrobial agent (top 10 most commonly used agents) and SAAR location type</t>
    </r>
  </si>
  <si>
    <t>2b. Adult broad spectrum antibacterial agents predominantly used for hospital-onset infections (Adult BSHO)</t>
  </si>
  <si>
    <r>
      <rPr>
        <b/>
        <sz val="12"/>
        <rFont val="Arial"/>
        <family val="2"/>
      </rPr>
      <t xml:space="preserve">2b1. </t>
    </r>
    <r>
      <rPr>
        <sz val="12"/>
        <rFont val="Arial"/>
        <family val="2"/>
      </rPr>
      <t>Adult BSHO SAAR distributions, by SAAR location type</t>
    </r>
  </si>
  <si>
    <r>
      <rPr>
        <b/>
        <sz val="12"/>
        <rFont val="Arial"/>
        <family val="2"/>
      </rPr>
      <t xml:space="preserve">2b2. </t>
    </r>
    <r>
      <rPr>
        <sz val="12"/>
        <rFont val="Arial"/>
        <family val="2"/>
      </rPr>
      <t>Adult BSHO usage by antimicrobial agent and SAAR location type</t>
    </r>
  </si>
  <si>
    <t>2c. Adult broad spectrum antibacterial agents predominantly used for community-acquired infections (Adult BSCA)</t>
  </si>
  <si>
    <r>
      <rPr>
        <b/>
        <sz val="12"/>
        <rFont val="Arial"/>
        <family val="2"/>
      </rPr>
      <t xml:space="preserve">2c1. </t>
    </r>
    <r>
      <rPr>
        <sz val="12"/>
        <rFont val="Arial"/>
        <family val="2"/>
      </rPr>
      <t>Adult BSCA SAAR distributions, by SAAR location type</t>
    </r>
  </si>
  <si>
    <r>
      <rPr>
        <b/>
        <sz val="12"/>
        <rFont val="Arial"/>
        <family val="2"/>
      </rPr>
      <t xml:space="preserve">2c2. </t>
    </r>
    <r>
      <rPr>
        <sz val="12"/>
        <rFont val="Arial"/>
        <family val="2"/>
      </rPr>
      <t>Adult BSCA usage by antimicrobial agent and SAAR location type</t>
    </r>
  </si>
  <si>
    <t>2d. Adult antibacterial agents predominantly used for resistant Gram-positive infections (e.g., MRSA) (Adult GramPos)</t>
  </si>
  <si>
    <r>
      <rPr>
        <b/>
        <sz val="12"/>
        <rFont val="Arial"/>
        <family val="2"/>
      </rPr>
      <t>2d1.</t>
    </r>
    <r>
      <rPr>
        <sz val="12"/>
        <rFont val="Arial"/>
        <family val="2"/>
      </rPr>
      <t xml:space="preserve"> Adult GramPos SAAR distributions, by SAAR location type</t>
    </r>
  </si>
  <si>
    <r>
      <rPr>
        <b/>
        <sz val="12"/>
        <rFont val="Arial"/>
        <family val="2"/>
      </rPr>
      <t>2d2.</t>
    </r>
    <r>
      <rPr>
        <sz val="12"/>
        <rFont val="Arial"/>
        <family val="2"/>
      </rPr>
      <t xml:space="preserve"> Adult GramPos usage by antimicrobial agent and SAAR location type</t>
    </r>
  </si>
  <si>
    <t>2e. Adult narrow spectrum beta-lactam agents (Adult NSBL)</t>
  </si>
  <si>
    <r>
      <rPr>
        <b/>
        <sz val="12"/>
        <rFont val="Arial"/>
        <family val="2"/>
      </rPr>
      <t>2e1.</t>
    </r>
    <r>
      <rPr>
        <sz val="12"/>
        <rFont val="Arial"/>
        <family val="2"/>
      </rPr>
      <t xml:space="preserve"> Adult NSBL SAAR distributions, by SAAR location type</t>
    </r>
  </si>
  <si>
    <r>
      <rPr>
        <b/>
        <sz val="12"/>
        <rFont val="Arial"/>
        <family val="2"/>
      </rPr>
      <t xml:space="preserve">2e2. </t>
    </r>
    <r>
      <rPr>
        <sz val="12"/>
        <rFont val="Arial"/>
        <family val="2"/>
      </rPr>
      <t>Adult NSBL usage by antimicrobial agent and SAAR location type</t>
    </r>
  </si>
  <si>
    <t>2f. Adult antibacterial agents posing the highest risk for CDI (Adult CDI)</t>
  </si>
  <si>
    <r>
      <rPr>
        <b/>
        <sz val="12"/>
        <rFont val="Arial"/>
        <family val="2"/>
      </rPr>
      <t xml:space="preserve">2f1. </t>
    </r>
    <r>
      <rPr>
        <sz val="12"/>
        <rFont val="Arial"/>
        <family val="2"/>
      </rPr>
      <t>Adult CDI SAAR distributions, by location SAAR type</t>
    </r>
  </si>
  <si>
    <r>
      <rPr>
        <b/>
        <sz val="12"/>
        <rFont val="Arial"/>
        <family val="2"/>
      </rPr>
      <t xml:space="preserve">2f2. </t>
    </r>
    <r>
      <rPr>
        <sz val="12"/>
        <rFont val="Arial"/>
        <family val="2"/>
      </rPr>
      <t>Adult CDI usage by antimicrobial agent and SAAR location type</t>
    </r>
  </si>
  <si>
    <t>2g. Adult antifungal agents predominantly used for invasive candidiasis (Adult Antifungal)</t>
  </si>
  <si>
    <r>
      <rPr>
        <b/>
        <sz val="12"/>
        <rFont val="Arial"/>
        <family val="2"/>
      </rPr>
      <t xml:space="preserve">2g1. </t>
    </r>
    <r>
      <rPr>
        <sz val="12"/>
        <rFont val="Arial"/>
        <family val="2"/>
      </rPr>
      <t>Adult Antifungal SAAR distributions, by SAAR location type</t>
    </r>
  </si>
  <si>
    <r>
      <rPr>
        <b/>
        <sz val="12"/>
        <rFont val="Arial"/>
        <family val="2"/>
      </rPr>
      <t xml:space="preserve">2g2. </t>
    </r>
    <r>
      <rPr>
        <sz val="12"/>
        <rFont val="Arial"/>
        <family val="2"/>
      </rPr>
      <t>Adult Antifungal usage by antimicrobial agent and SAAR location type</t>
    </r>
  </si>
  <si>
    <t>Table 3</t>
  </si>
  <si>
    <t>3a. Pediatric all antibacterial agents (Ped ALL)</t>
  </si>
  <si>
    <r>
      <rPr>
        <b/>
        <sz val="12"/>
        <rFont val="Arial"/>
        <family val="2"/>
      </rPr>
      <t xml:space="preserve">3a1. </t>
    </r>
    <r>
      <rPr>
        <sz val="12"/>
        <rFont val="Arial"/>
        <family val="2"/>
      </rPr>
      <t>Pediatric ALL SAAR distributions, by SAAR location type</t>
    </r>
  </si>
  <si>
    <r>
      <rPr>
        <b/>
        <sz val="12"/>
        <rFont val="Arial"/>
        <family val="2"/>
      </rPr>
      <t xml:space="preserve">3a2. </t>
    </r>
    <r>
      <rPr>
        <sz val="12"/>
        <rFont val="Arial"/>
        <family val="2"/>
      </rPr>
      <t>Pediatric ALL usage by antimicrobial agent (top 10 most commonly used agents) and SAAR location type</t>
    </r>
  </si>
  <si>
    <t>3b. Pediatric broad spectrum antibacterial agents predominantly used for hospital-onset infections (Ped BSHO)</t>
  </si>
  <si>
    <r>
      <rPr>
        <b/>
        <sz val="12"/>
        <rFont val="Arial"/>
        <family val="2"/>
      </rPr>
      <t xml:space="preserve">3b1. </t>
    </r>
    <r>
      <rPr>
        <sz val="12"/>
        <rFont val="Arial"/>
        <family val="2"/>
      </rPr>
      <t>Pediatric BSHO SAAR distributions, by SAAR location type</t>
    </r>
  </si>
  <si>
    <r>
      <rPr>
        <b/>
        <sz val="12"/>
        <rFont val="Arial"/>
        <family val="2"/>
      </rPr>
      <t xml:space="preserve">3b2. </t>
    </r>
    <r>
      <rPr>
        <sz val="12"/>
        <rFont val="Arial"/>
        <family val="2"/>
      </rPr>
      <t>Pediatric BSHO usage by antimicrobial agent and SAAR location type</t>
    </r>
  </si>
  <si>
    <t>3c. Pediatric broad spectrum antibacterial agents predominantly used for community-acquired infections (Ped BSCA)</t>
  </si>
  <si>
    <r>
      <rPr>
        <b/>
        <sz val="12"/>
        <rFont val="Arial"/>
        <family val="2"/>
      </rPr>
      <t xml:space="preserve">3c1. </t>
    </r>
    <r>
      <rPr>
        <sz val="12"/>
        <rFont val="Arial"/>
        <family val="2"/>
      </rPr>
      <t>Pediatric BSCA SAAR distributions, by SAAR location type</t>
    </r>
  </si>
  <si>
    <r>
      <rPr>
        <b/>
        <sz val="12"/>
        <rFont val="Arial"/>
        <family val="2"/>
      </rPr>
      <t xml:space="preserve">3c2. </t>
    </r>
    <r>
      <rPr>
        <sz val="12"/>
        <rFont val="Arial"/>
        <family val="2"/>
      </rPr>
      <t>Pediatric BSCA usage by antimicrobial agent and SAAR location type</t>
    </r>
  </si>
  <si>
    <t>3d. Pediatric antibacterial agents predominantly used for resistant Gram-positive infections (e.g., MRSA) (Ped GramPos)</t>
  </si>
  <si>
    <r>
      <rPr>
        <b/>
        <sz val="12"/>
        <rFont val="Arial"/>
        <family val="2"/>
      </rPr>
      <t xml:space="preserve">3d1. </t>
    </r>
    <r>
      <rPr>
        <sz val="12"/>
        <rFont val="Arial"/>
        <family val="2"/>
      </rPr>
      <t>Pediatric GramPos SAAR distributions, by SAAR location type</t>
    </r>
  </si>
  <si>
    <r>
      <rPr>
        <b/>
        <sz val="12"/>
        <rFont val="Arial"/>
        <family val="2"/>
      </rPr>
      <t xml:space="preserve">3d2. </t>
    </r>
    <r>
      <rPr>
        <sz val="12"/>
        <rFont val="Arial"/>
        <family val="2"/>
      </rPr>
      <t>Pediatric GramPos usage by antimicrobial agent and SAAR location type</t>
    </r>
  </si>
  <si>
    <t>3e. Pediatric narrow spectrum beta-lactam agents (Ped NSBL)</t>
  </si>
  <si>
    <r>
      <rPr>
        <b/>
        <sz val="12"/>
        <rFont val="Arial"/>
        <family val="2"/>
      </rPr>
      <t xml:space="preserve">3e1. </t>
    </r>
    <r>
      <rPr>
        <sz val="12"/>
        <rFont val="Arial"/>
        <family val="2"/>
      </rPr>
      <t>Pediatric NSBL SAAR distributions, by SAAR location type</t>
    </r>
  </si>
  <si>
    <r>
      <rPr>
        <b/>
        <sz val="12"/>
        <rFont val="Arial"/>
        <family val="2"/>
      </rPr>
      <t xml:space="preserve">3e2. </t>
    </r>
    <r>
      <rPr>
        <sz val="12"/>
        <rFont val="Arial"/>
        <family val="2"/>
      </rPr>
      <t>Pediatric NSBL usage by antimicrobial agent and SAAR location type</t>
    </r>
  </si>
  <si>
    <t>3f. Pediatric azithromycin (Ped Azith)</t>
  </si>
  <si>
    <r>
      <rPr>
        <b/>
        <sz val="12"/>
        <rFont val="Arial"/>
        <family val="2"/>
      </rPr>
      <t xml:space="preserve">3f1. </t>
    </r>
    <r>
      <rPr>
        <sz val="12"/>
        <rFont val="Arial"/>
        <family val="2"/>
      </rPr>
      <t>Pediatric azithromycin SAAR distributions, by SAAR location type</t>
    </r>
  </si>
  <si>
    <t>3g. Pediatric antibacterial agents posing the highest risk for CDI (Ped CDI)</t>
  </si>
  <si>
    <r>
      <rPr>
        <b/>
        <sz val="12"/>
        <rFont val="Arial"/>
        <family val="2"/>
      </rPr>
      <t xml:space="preserve">3g1. </t>
    </r>
    <r>
      <rPr>
        <sz val="12"/>
        <rFont val="Arial"/>
        <family val="2"/>
      </rPr>
      <t>Pediatric CDI SAAR distributions, by SAAR location type</t>
    </r>
  </si>
  <si>
    <r>
      <rPr>
        <b/>
        <sz val="12"/>
        <rFont val="Arial"/>
        <family val="2"/>
      </rPr>
      <t xml:space="preserve">3g2. </t>
    </r>
    <r>
      <rPr>
        <sz val="12"/>
        <rFont val="Arial"/>
        <family val="2"/>
      </rPr>
      <t>Pediatric CDI usage by antimicrobial agent and SAAR location type</t>
    </r>
  </si>
  <si>
    <t>3h. Pediatric antifungal agents predominantly used for invasive candidiasis (Ped Antifungal)</t>
  </si>
  <si>
    <r>
      <rPr>
        <b/>
        <sz val="12"/>
        <rFont val="Arial"/>
        <family val="2"/>
      </rPr>
      <t xml:space="preserve">3h1. </t>
    </r>
    <r>
      <rPr>
        <sz val="12"/>
        <rFont val="Arial"/>
        <family val="2"/>
      </rPr>
      <t>Pediatric antifungal SAAR distributions, by SAAR location type</t>
    </r>
  </si>
  <si>
    <r>
      <rPr>
        <b/>
        <sz val="12"/>
        <rFont val="Arial"/>
        <family val="2"/>
      </rPr>
      <t xml:space="preserve">3h2. </t>
    </r>
    <r>
      <rPr>
        <sz val="12"/>
        <rFont val="Arial"/>
        <family val="2"/>
      </rPr>
      <t>Pediatric antifungal usage by antimicrobial agent and SAAR location type</t>
    </r>
  </si>
  <si>
    <t>Table 4</t>
  </si>
  <si>
    <t>4a. Neonatal all antibacterial agents (Neo ALL)</t>
  </si>
  <si>
    <r>
      <rPr>
        <b/>
        <sz val="12"/>
        <rFont val="Arial"/>
        <family val="2"/>
      </rPr>
      <t xml:space="preserve">4a1. </t>
    </r>
    <r>
      <rPr>
        <sz val="12"/>
        <rFont val="Arial"/>
        <family val="2"/>
      </rPr>
      <t>Neonatal ALL SAAR distributions, by SAAR location type</t>
    </r>
  </si>
  <si>
    <r>
      <rPr>
        <b/>
        <sz val="12"/>
        <rFont val="Arial"/>
        <family val="2"/>
      </rPr>
      <t xml:space="preserve">4a2. </t>
    </r>
    <r>
      <rPr>
        <sz val="12"/>
        <rFont val="Arial"/>
        <family val="2"/>
      </rPr>
      <t>Neonatal ALL usage by antimicrobial agent (top 10 most commonly used agents) and SAAR location type</t>
    </r>
  </si>
  <si>
    <t>4b. Neonatal vancomycin predominantly used for treatment of late-onset sepsis (Neo Vanc)</t>
  </si>
  <si>
    <r>
      <rPr>
        <b/>
        <sz val="12"/>
        <rFont val="Arial"/>
        <family val="2"/>
      </rPr>
      <t xml:space="preserve">4b1. </t>
    </r>
    <r>
      <rPr>
        <sz val="12"/>
        <rFont val="Arial"/>
        <family val="2"/>
      </rPr>
      <t>Neonatal vancomycin SAAR distributions, by SAAR location type</t>
    </r>
  </si>
  <si>
    <t>4c. Neonatal broad spectrum antibacterial agents predominantly used for hospital-onset infections (Neo BSHO)</t>
  </si>
  <si>
    <r>
      <rPr>
        <b/>
        <sz val="12"/>
        <rFont val="Arial"/>
        <family val="2"/>
      </rPr>
      <t xml:space="preserve">4c1. </t>
    </r>
    <r>
      <rPr>
        <sz val="12"/>
        <rFont val="Arial"/>
        <family val="2"/>
      </rPr>
      <t>Neonatal BSHO SAAR distributions, by SAAR location type</t>
    </r>
  </si>
  <si>
    <r>
      <rPr>
        <b/>
        <sz val="12"/>
        <rFont val="Arial"/>
        <family val="2"/>
      </rPr>
      <t xml:space="preserve">4c2. </t>
    </r>
    <r>
      <rPr>
        <sz val="12"/>
        <rFont val="Arial"/>
        <family val="2"/>
      </rPr>
      <t>Neonatal BSHO usage by antimicrobial agent and SAAR location type</t>
    </r>
  </si>
  <si>
    <t>4d. Neonatal 3rd generation cephalosporins (Neo Cephs)</t>
  </si>
  <si>
    <r>
      <rPr>
        <b/>
        <sz val="12"/>
        <rFont val="Arial"/>
        <family val="2"/>
      </rPr>
      <t xml:space="preserve">4d1. </t>
    </r>
    <r>
      <rPr>
        <sz val="12"/>
        <rFont val="Arial"/>
        <family val="2"/>
      </rPr>
      <t>Neonatal cephalosporins SAAR distributions, by SAAR location type</t>
    </r>
  </si>
  <si>
    <r>
      <rPr>
        <b/>
        <sz val="12"/>
        <rFont val="Arial"/>
        <family val="2"/>
      </rPr>
      <t xml:space="preserve">4d2. </t>
    </r>
    <r>
      <rPr>
        <sz val="12"/>
        <rFont val="Arial"/>
        <family val="2"/>
      </rPr>
      <t>Neonatal cephalosporins usage by antimicrobial agent and SAAR location type</t>
    </r>
  </si>
  <si>
    <t>4e. Neonatal ampicillin predominantly used for treatment of early-onset sepsis (Neo Amp)</t>
  </si>
  <si>
    <r>
      <rPr>
        <b/>
        <sz val="12"/>
        <rFont val="Arial"/>
        <family val="2"/>
      </rPr>
      <t xml:space="preserve">4e1. </t>
    </r>
    <r>
      <rPr>
        <sz val="12"/>
        <rFont val="Arial"/>
        <family val="2"/>
      </rPr>
      <t>Neonatal ampicillin SAAR distributions, by SAAR location type</t>
    </r>
  </si>
  <si>
    <t>4f. Neonatal aminoglycosides predominantly used for treatment of early-onset and late-onset sepsis (Neo Amino)</t>
  </si>
  <si>
    <r>
      <rPr>
        <b/>
        <sz val="12"/>
        <rFont val="Arial"/>
        <family val="2"/>
      </rPr>
      <t xml:space="preserve">4f1. </t>
    </r>
    <r>
      <rPr>
        <sz val="12"/>
        <rFont val="Arial"/>
        <family val="2"/>
      </rPr>
      <t>Neonatal aminoglycoside SAAR distributions, by SAAR location type</t>
    </r>
  </si>
  <si>
    <r>
      <rPr>
        <b/>
        <sz val="12"/>
        <rFont val="Arial"/>
        <family val="2"/>
      </rPr>
      <t xml:space="preserve">4f2. </t>
    </r>
    <r>
      <rPr>
        <sz val="12"/>
        <rFont val="Arial"/>
        <family val="2"/>
      </rPr>
      <t>Neonatal aminoglycoside usage by antimicrobial agent and SAAR location type</t>
    </r>
  </si>
  <si>
    <t>4g. Neonatal fluconazole predominantly used for candidiasis (Neo Fluco)</t>
  </si>
  <si>
    <r>
      <rPr>
        <b/>
        <sz val="12"/>
        <rFont val="Arial"/>
        <family val="2"/>
      </rPr>
      <t xml:space="preserve">4g1. </t>
    </r>
    <r>
      <rPr>
        <sz val="12"/>
        <rFont val="Arial"/>
        <family val="2"/>
      </rPr>
      <t>Neonatal fluconazole SAAR distributions, by SAAR location type</t>
    </r>
  </si>
  <si>
    <t>Table 5</t>
  </si>
  <si>
    <r>
      <t xml:space="preserve">5a. </t>
    </r>
    <r>
      <rPr>
        <sz val="12"/>
        <color theme="1"/>
        <rFont val="Arial"/>
        <family val="2"/>
      </rPr>
      <t>Adult all antibacterial agents SAAR distributions, by State</t>
    </r>
  </si>
  <si>
    <r>
      <t xml:space="preserve">5b. </t>
    </r>
    <r>
      <rPr>
        <sz val="12"/>
        <color theme="1"/>
        <rFont val="Arial"/>
        <family val="2"/>
      </rPr>
      <t>Adult broad spectrum antibacterial agents predominantly used for hospital-onset infections SAAR distributions, by State</t>
    </r>
  </si>
  <si>
    <r>
      <t xml:space="preserve">5c. </t>
    </r>
    <r>
      <rPr>
        <sz val="12"/>
        <color theme="1"/>
        <rFont val="Arial"/>
        <family val="2"/>
      </rPr>
      <t>Adult broad spectrum antibacterial agents predominantly used for community-acquired infections SAAR distributions, by State</t>
    </r>
  </si>
  <si>
    <r>
      <t>5d.</t>
    </r>
    <r>
      <rPr>
        <sz val="12"/>
        <color theme="1"/>
        <rFont val="Arial"/>
        <family val="2"/>
      </rPr>
      <t xml:space="preserve"> Adult antibacterial agents predominantly used for resistant Gram-positive infections SAAR distributions, by State</t>
    </r>
  </si>
  <si>
    <r>
      <t>5e.</t>
    </r>
    <r>
      <rPr>
        <sz val="12"/>
        <color theme="1"/>
        <rFont val="Arial"/>
        <family val="2"/>
      </rPr>
      <t xml:space="preserve"> Adult narrow spectrum beta-lactam agents SAAR distributions, by State</t>
    </r>
  </si>
  <si>
    <r>
      <t xml:space="preserve">5f. </t>
    </r>
    <r>
      <rPr>
        <sz val="12"/>
        <color theme="1"/>
        <rFont val="Arial"/>
        <family val="2"/>
      </rPr>
      <t>Adult antifungal agents predominantly used for invasive candidiasis SAAR distributions, by State</t>
    </r>
  </si>
  <si>
    <r>
      <t xml:space="preserve">5g. </t>
    </r>
    <r>
      <rPr>
        <sz val="12"/>
        <color theme="1"/>
        <rFont val="Arial"/>
        <family val="2"/>
      </rPr>
      <t>Adult antibacterial agents posing the highest risk for CDI SAAR distributions, by State</t>
    </r>
  </si>
  <si>
    <t>Table 6</t>
  </si>
  <si>
    <r>
      <t>6a.</t>
    </r>
    <r>
      <rPr>
        <sz val="12"/>
        <color theme="1"/>
        <rFont val="Arial"/>
        <family val="2"/>
      </rPr>
      <t xml:space="preserve"> Pediatric all antibacterial agents SAAR distributions, by State</t>
    </r>
  </si>
  <si>
    <r>
      <t xml:space="preserve">6b. </t>
    </r>
    <r>
      <rPr>
        <sz val="12"/>
        <color theme="1"/>
        <rFont val="Arial"/>
        <family val="2"/>
      </rPr>
      <t>Pediatric broad spectrum antibacterial agents predominantly used for hospital-onset infections SAAR distributions, by State</t>
    </r>
  </si>
  <si>
    <r>
      <t xml:space="preserve">6c. </t>
    </r>
    <r>
      <rPr>
        <sz val="12"/>
        <color theme="1"/>
        <rFont val="Arial"/>
        <family val="2"/>
      </rPr>
      <t>Pediatric broad spectrum antibacterial agents predominantly used for community-acquired infections SAAR distributions, by State</t>
    </r>
  </si>
  <si>
    <r>
      <t xml:space="preserve">6d. </t>
    </r>
    <r>
      <rPr>
        <sz val="12"/>
        <color theme="1"/>
        <rFont val="Arial"/>
        <family val="2"/>
      </rPr>
      <t>Pediatric antibacterial agents predominantly used for resistant Gram-positive infections (e.g., MRSA) SAAR distributions, by State</t>
    </r>
  </si>
  <si>
    <r>
      <t xml:space="preserve">6e. </t>
    </r>
    <r>
      <rPr>
        <sz val="12"/>
        <color theme="1"/>
        <rFont val="Arial"/>
        <family val="2"/>
      </rPr>
      <t>Pediatric narrow spectrum beta-lactam agents SAAR distributions, by State</t>
    </r>
  </si>
  <si>
    <r>
      <t xml:space="preserve">6f. </t>
    </r>
    <r>
      <rPr>
        <sz val="12"/>
        <color theme="1"/>
        <rFont val="Arial"/>
        <family val="2"/>
      </rPr>
      <t>Pediatric Azithromycin SAAR distributions, by State</t>
    </r>
  </si>
  <si>
    <r>
      <t>6g.</t>
    </r>
    <r>
      <rPr>
        <sz val="12"/>
        <color theme="1"/>
        <rFont val="Arial"/>
        <family val="2"/>
      </rPr>
      <t xml:space="preserve"> Pediatric antibacterial agents posing the highest risk for CDI SAAR distributions, by State</t>
    </r>
  </si>
  <si>
    <r>
      <t xml:space="preserve">6h. </t>
    </r>
    <r>
      <rPr>
        <sz val="12"/>
        <color theme="1"/>
        <rFont val="Arial"/>
        <family val="2"/>
      </rPr>
      <t>Pediatric antifungal agents predominantly used for invasive candidiasis SAAR distributions, by State</t>
    </r>
  </si>
  <si>
    <t>Table 7</t>
  </si>
  <si>
    <r>
      <t xml:space="preserve">7a. </t>
    </r>
    <r>
      <rPr>
        <sz val="12"/>
        <color theme="1"/>
        <rFont val="Arial"/>
        <family val="2"/>
      </rPr>
      <t>Neonatal all antibacterial agents SAAR distributions, by State</t>
    </r>
  </si>
  <si>
    <r>
      <t xml:space="preserve">7b. </t>
    </r>
    <r>
      <rPr>
        <sz val="12"/>
        <color theme="1"/>
        <rFont val="Arial"/>
        <family val="2"/>
      </rPr>
      <t>Neonatal vancomycin predominantly used for treatment of late-onset sepsis SAAR distributions, by State</t>
    </r>
  </si>
  <si>
    <r>
      <t xml:space="preserve">7c. </t>
    </r>
    <r>
      <rPr>
        <sz val="12"/>
        <color theme="1"/>
        <rFont val="Arial"/>
        <family val="2"/>
      </rPr>
      <t>Neonatal broad spectrum antibacterial agents predominantly used for hospital-onset infections SAAR distributions, by State</t>
    </r>
  </si>
  <si>
    <r>
      <t xml:space="preserve">7d. </t>
    </r>
    <r>
      <rPr>
        <sz val="12"/>
        <color theme="1"/>
        <rFont val="Arial"/>
        <family val="2"/>
      </rPr>
      <t>Neonatal 3rd generation cephalosporins SAAR distributions, by State</t>
    </r>
  </si>
  <si>
    <r>
      <t xml:space="preserve">7e. </t>
    </r>
    <r>
      <rPr>
        <sz val="12"/>
        <color theme="1"/>
        <rFont val="Arial"/>
        <family val="2"/>
      </rPr>
      <t>Neonatal ampicillin predominantly used for treatment of early-onset sepsis SAAR distributions, by State</t>
    </r>
  </si>
  <si>
    <r>
      <t>7f.</t>
    </r>
    <r>
      <rPr>
        <sz val="12"/>
        <color theme="1"/>
        <rFont val="Arial"/>
        <family val="2"/>
      </rPr>
      <t xml:space="preserve"> Neonatal aminoglycosides SAAR distributions, by State</t>
    </r>
  </si>
  <si>
    <r>
      <t xml:space="preserve">7g. </t>
    </r>
    <r>
      <rPr>
        <sz val="12"/>
        <color theme="1"/>
        <rFont val="Arial"/>
        <family val="2"/>
      </rPr>
      <t>Neonatal fluconazole SAAR distributions, by State</t>
    </r>
  </si>
  <si>
    <t>Appendix A</t>
  </si>
  <si>
    <t>Factors used in NHSN risk adjustment of 2017 Baseline Adult SAAR negative binomial regression models</t>
  </si>
  <si>
    <t>Appendix B</t>
  </si>
  <si>
    <t>Factors used in NHSN risk adjustment of 2017 Baseline Pediatric SAAR negative binomial regression models</t>
  </si>
  <si>
    <t>Appendix C</t>
  </si>
  <si>
    <t>Factors used in NHSN risk adjustment of 2018 Baseline Neonatal SAAR negative binomial regression models</t>
  </si>
  <si>
    <t>Additional Resources</t>
  </si>
  <si>
    <t>Technical Appendix</t>
  </si>
  <si>
    <t>Characteristics of Acute Care Hospitals Reporting to NHSN AU Option in 2023</t>
  </si>
  <si>
    <r>
      <t>Table 1a. Characteristics of Acute Care Hospitals reporting to NHSN AU Option from Adult SAAR Locations for ≥9 months in 2023 (n=2311)</t>
    </r>
    <r>
      <rPr>
        <vertAlign val="superscript"/>
        <sz val="11"/>
        <color theme="1"/>
        <rFont val="Arial"/>
        <family val="2"/>
      </rPr>
      <t>1</t>
    </r>
  </si>
  <si>
    <r>
      <t>Table 1b. Characteristics of Acute Care Hospitals reporting to NHSN AU Option from Pediatric SAAR Locations for ≥9 months in 2023 (n=404)</t>
    </r>
    <r>
      <rPr>
        <vertAlign val="superscript"/>
        <sz val="11"/>
        <color theme="1"/>
        <rFont val="Arial"/>
        <family val="2"/>
      </rPr>
      <t>1</t>
    </r>
  </si>
  <si>
    <t>Hospital Type</t>
  </si>
  <si>
    <r>
      <t>No. (%)</t>
    </r>
    <r>
      <rPr>
        <b/>
        <vertAlign val="superscript"/>
        <sz val="11"/>
        <color theme="1"/>
        <rFont val="Arial"/>
        <family val="2"/>
      </rPr>
      <t>2</t>
    </r>
  </si>
  <si>
    <t xml:space="preserve">   Critical access</t>
  </si>
  <si>
    <t>247 (10.7%)</t>
  </si>
  <si>
    <t>NA</t>
  </si>
  <si>
    <t xml:space="preserve">   Children's</t>
  </si>
  <si>
    <t xml:space="preserve">54 (13.4%) </t>
  </si>
  <si>
    <t xml:space="preserve">   General acute care</t>
  </si>
  <si>
    <t>1918 (83.0%)</t>
  </si>
  <si>
    <t>341 (84.4%)</t>
  </si>
  <si>
    <t xml:space="preserve">   Military</t>
  </si>
  <si>
    <t>33 (1.4%)</t>
  </si>
  <si>
    <t>6 (1.5%)</t>
  </si>
  <si>
    <t xml:space="preserve">   Oncology</t>
  </si>
  <si>
    <t>5 (0.2%)</t>
  </si>
  <si>
    <t xml:space="preserve">   Surgical</t>
  </si>
  <si>
    <t>22 (1.0%)</t>
  </si>
  <si>
    <t xml:space="preserve">   Veteran Affairs</t>
  </si>
  <si>
    <t>80 (3.5%)</t>
  </si>
  <si>
    <t xml:space="preserve">   Women's</t>
  </si>
  <si>
    <t>3 (0.1%)</t>
  </si>
  <si>
    <t xml:space="preserve">   Women and children's</t>
  </si>
  <si>
    <t>3 (0.7%)</t>
  </si>
  <si>
    <t>Medical School Affiliation</t>
  </si>
  <si>
    <t>No. (%)</t>
  </si>
  <si>
    <t xml:space="preserve">   None</t>
  </si>
  <si>
    <t>440 (19.0%)</t>
  </si>
  <si>
    <t>19 (4.7%)</t>
  </si>
  <si>
    <r>
      <t xml:space="preserve">   Undergraduate</t>
    </r>
    <r>
      <rPr>
        <vertAlign val="superscript"/>
        <sz val="11"/>
        <color theme="1"/>
        <rFont val="Arial"/>
        <family val="2"/>
      </rPr>
      <t>3</t>
    </r>
  </si>
  <si>
    <t>496 (21.5%)</t>
  </si>
  <si>
    <t>34 (8.4%)</t>
  </si>
  <si>
    <r>
      <t xml:space="preserve">   Graduate</t>
    </r>
    <r>
      <rPr>
        <vertAlign val="superscript"/>
        <sz val="11"/>
        <color theme="1"/>
        <rFont val="Arial"/>
        <family val="2"/>
      </rPr>
      <t>4</t>
    </r>
  </si>
  <si>
    <t>307 (13.3%)</t>
  </si>
  <si>
    <t>61 (15.1%)</t>
  </si>
  <si>
    <r>
      <t xml:space="preserve">   Major Teaching</t>
    </r>
    <r>
      <rPr>
        <vertAlign val="superscript"/>
        <sz val="11"/>
        <color theme="1"/>
        <rFont val="Arial"/>
        <family val="2"/>
      </rPr>
      <t>5</t>
    </r>
  </si>
  <si>
    <t>1068 (42.1%)</t>
  </si>
  <si>
    <t>290 (71.8%)</t>
  </si>
  <si>
    <t>Facility size</t>
  </si>
  <si>
    <t>Median (IQR)</t>
  </si>
  <si>
    <t xml:space="preserve">   Number of beds</t>
  </si>
  <si>
    <t>149 (60, 281)</t>
  </si>
  <si>
    <t>354.5 (221, 534.5)</t>
  </si>
  <si>
    <t xml:space="preserve">   Number of ICU beds</t>
  </si>
  <si>
    <t>16 (7, 41)</t>
  </si>
  <si>
    <t>70 (35, 110.5)</t>
  </si>
  <si>
    <t>1. Facilities with at least one SAAR patient care location reporting 9 months of data or more in 2023</t>
  </si>
  <si>
    <t>2. A value of NA means locations from that particular facility type were not present in referent populations and therefore are ineligible to receive SAARs</t>
  </si>
  <si>
    <t>3. Undergraduate teaching: facility has a program for medical/nursing students only</t>
  </si>
  <si>
    <t>4. Graduate teaching: facility has a program for post-graduate medical training (i.e., residency and/or fellowships)</t>
  </si>
  <si>
    <t>5. Major teaching: facility has a program for medical students and post-graduate medical training</t>
  </si>
  <si>
    <t>Table 2a. Adult all antibacterial agents (Adult ALL)</t>
  </si>
  <si>
    <r>
      <rPr>
        <b/>
        <sz val="14"/>
        <color theme="8" tint="-0.249977111117893"/>
        <rFont val="Arial"/>
        <family val="2"/>
      </rPr>
      <t>Table 2a1:</t>
    </r>
    <r>
      <rPr>
        <b/>
        <sz val="14"/>
        <color rgb="FF00B0F0"/>
        <rFont val="Arial"/>
        <family val="2"/>
      </rPr>
      <t xml:space="preserve"> </t>
    </r>
    <r>
      <rPr>
        <b/>
        <sz val="12"/>
        <color theme="1"/>
        <rFont val="Arial"/>
        <family val="2"/>
      </rPr>
      <t>Adult all antibacterial agents SAAR distributions, by SAAR location type</t>
    </r>
  </si>
  <si>
    <t xml:space="preserve">  </t>
  </si>
  <si>
    <t>Antimicrobial days</t>
  </si>
  <si>
    <t>SAAR and 95% confidence limits (CL)</t>
  </si>
  <si>
    <t>Percentile distribution of location-specific SAARs</t>
  </si>
  <si>
    <t>Adult SAAR location type</t>
  </si>
  <si>
    <r>
      <t>No. of locations</t>
    </r>
    <r>
      <rPr>
        <b/>
        <vertAlign val="superscript"/>
        <sz val="11"/>
        <color theme="1"/>
        <rFont val="Arial"/>
        <family val="2"/>
      </rPr>
      <t>1</t>
    </r>
  </si>
  <si>
    <t>Days present</t>
  </si>
  <si>
    <t>Observed</t>
  </si>
  <si>
    <t>Predicted</t>
  </si>
  <si>
    <t>SAAR</t>
  </si>
  <si>
    <t>Lower CL</t>
  </si>
  <si>
    <t>Upper CL</t>
  </si>
  <si>
    <r>
      <t>No. of locations with ≥1 predicted antimicrobial day</t>
    </r>
    <r>
      <rPr>
        <b/>
        <vertAlign val="superscript"/>
        <sz val="11"/>
        <color theme="1"/>
        <rFont val="Arial"/>
        <family val="2"/>
      </rPr>
      <t>2</t>
    </r>
  </si>
  <si>
    <t>5th</t>
  </si>
  <si>
    <t>10th</t>
  </si>
  <si>
    <t>15th</t>
  </si>
  <si>
    <t>20th</t>
  </si>
  <si>
    <t>25th</t>
  </si>
  <si>
    <t>30th</t>
  </si>
  <si>
    <t>35th</t>
  </si>
  <si>
    <t>40th</t>
  </si>
  <si>
    <t>45th</t>
  </si>
  <si>
    <t>50th</t>
  </si>
  <si>
    <t>55th</t>
  </si>
  <si>
    <t>60th</t>
  </si>
  <si>
    <t>65th</t>
  </si>
  <si>
    <t>70th</t>
  </si>
  <si>
    <t>75th</t>
  </si>
  <si>
    <t>80th</t>
  </si>
  <si>
    <t>85th</t>
  </si>
  <si>
    <t>90th</t>
  </si>
  <si>
    <t>95th</t>
  </si>
  <si>
    <t>Medical ICUs</t>
  </si>
  <si>
    <t>Medical-surgical ICUs</t>
  </si>
  <si>
    <t>Surgical ICUs</t>
  </si>
  <si>
    <t>Medical wards</t>
  </si>
  <si>
    <t>Medical-surgical wards</t>
  </si>
  <si>
    <t>Surgical wards</t>
  </si>
  <si>
    <t>Step down units</t>
  </si>
  <si>
    <t>General hematology-oncology wards</t>
  </si>
  <si>
    <t>1. The number of SAAR locations reporting at least 9 months of data in 2023. Values may differ by SAAR agent category and from values listed in Table 2a2 due to exclusion criteria used to produce SAARs and calculate percentages.</t>
  </si>
  <si>
    <t xml:space="preserve">2. The number of SAAR locations reporting at least 9 months of data in 2023 with ≥1.0 predicted antimicrobial day. Locations with &lt;1.0 antimicrobial day predicted for the entirety of 2023 are not included in SAAR distributions. </t>
  </si>
  <si>
    <r>
      <rPr>
        <b/>
        <sz val="14"/>
        <color theme="8" tint="-0.249977111117893"/>
        <rFont val="Arial"/>
        <family val="2"/>
      </rPr>
      <t>Table 2a2.</t>
    </r>
    <r>
      <rPr>
        <b/>
        <sz val="12"/>
        <color theme="8" tint="-0.249977111117893"/>
        <rFont val="Arial"/>
        <family val="2"/>
      </rPr>
      <t xml:space="preserve"> </t>
    </r>
    <r>
      <rPr>
        <b/>
        <sz val="12"/>
        <color theme="1"/>
        <rFont val="Arial"/>
        <family val="2"/>
      </rPr>
      <t xml:space="preserve"> Adult all antibacterial agents SAAR usage by antimicrobial agent (top 10 most commonly used agents) and SAAR location type</t>
    </r>
  </si>
  <si>
    <r>
      <t>Adult SAAR location type (n)</t>
    </r>
    <r>
      <rPr>
        <b/>
        <vertAlign val="superscript"/>
        <sz val="11"/>
        <color theme="1"/>
        <rFont val="Arial"/>
        <family val="2"/>
      </rPr>
      <t>1</t>
    </r>
  </si>
  <si>
    <r>
      <t>Antimicrobial</t>
    </r>
    <r>
      <rPr>
        <b/>
        <vertAlign val="superscript"/>
        <sz val="11"/>
        <color theme="1"/>
        <rFont val="Arial"/>
        <family val="2"/>
      </rPr>
      <t>2</t>
    </r>
    <r>
      <rPr>
        <b/>
        <sz val="11"/>
        <color theme="1"/>
        <rFont val="Arial"/>
        <family val="2"/>
      </rPr>
      <t xml:space="preserve"> </t>
    </r>
  </si>
  <si>
    <t>Pooled antimicrobial days</t>
  </si>
  <si>
    <t>Percentage of antimicrobial days</t>
  </si>
  <si>
    <t>Medical ICUs (n=600)</t>
  </si>
  <si>
    <t>Vancomycin</t>
  </si>
  <si>
    <t>Piperacillin/Tazobactam</t>
  </si>
  <si>
    <t>Cefepime</t>
  </si>
  <si>
    <t>Ceftriaxone</t>
  </si>
  <si>
    <t>Meropenem</t>
  </si>
  <si>
    <t>Metronidazole</t>
  </si>
  <si>
    <t>Azithromycin</t>
  </si>
  <si>
    <t>Doxycycline</t>
  </si>
  <si>
    <t>Cefazolin</t>
  </si>
  <si>
    <t>Ampicillin/Sulbactam</t>
  </si>
  <si>
    <t>Medical-surgical ICUs (n=1472)</t>
  </si>
  <si>
    <t>Surgical ICUs (n=263)</t>
  </si>
  <si>
    <t>Sulfamethoxazole/Trimethoprim</t>
  </si>
  <si>
    <t>Linezolid</t>
  </si>
  <si>
    <t>Medical wards (n=2012)</t>
  </si>
  <si>
    <t>Medical-surgical wards (n=3065)</t>
  </si>
  <si>
    <t>Surgical wards (n=886)</t>
  </si>
  <si>
    <t>Amoxicillin/Clavulanate</t>
  </si>
  <si>
    <t>Step down units (n=1264)</t>
  </si>
  <si>
    <t>General hematology-oncology wards (n=322)</t>
  </si>
  <si>
    <t>Levofloxacin</t>
  </si>
  <si>
    <t>1. Values may differ by SAAR category and from values listed in SAAR distribution tables due to exclusion criteria applied.</t>
  </si>
  <si>
    <t>2. The top 10 most commonly used agents is specific to each location type, thus antimicrobials listed may differ across location types.</t>
  </si>
  <si>
    <t>Table 2b. Adult broad spectrum antibacterial agents predominantly used for hospital-onset infections (Adult BSHO)</t>
  </si>
  <si>
    <r>
      <rPr>
        <b/>
        <sz val="14"/>
        <color theme="8" tint="-0.249977111117893"/>
        <rFont val="Arial"/>
        <family val="2"/>
      </rPr>
      <t>Table 2b1:</t>
    </r>
    <r>
      <rPr>
        <b/>
        <sz val="14"/>
        <color rgb="FF00B0F0"/>
        <rFont val="Arial"/>
        <family val="2"/>
      </rPr>
      <t xml:space="preserve"> </t>
    </r>
    <r>
      <rPr>
        <b/>
        <sz val="12"/>
        <color theme="1"/>
        <rFont val="Arial"/>
        <family val="2"/>
      </rPr>
      <t>Adult broad spectrum antibacterial agents predominantly used for hospital-onset infections SAAR distributions, by SAAR location type</t>
    </r>
  </si>
  <si>
    <t>1. The number of SAAR locations reporting at least 9 months of data in 2023. Values may differ by SAAR agent category and from values listed in Table 2b2 due to exclusion criteria used to produce SAARs and calculate percentages.</t>
  </si>
  <si>
    <r>
      <rPr>
        <b/>
        <sz val="14"/>
        <color theme="8" tint="-0.249977111117893"/>
        <rFont val="Arial"/>
        <family val="2"/>
      </rPr>
      <t>Table 2b2.</t>
    </r>
    <r>
      <rPr>
        <b/>
        <sz val="12"/>
        <color theme="8" tint="-0.249977111117893"/>
        <rFont val="Arial"/>
        <family val="2"/>
      </rPr>
      <t xml:space="preserve"> </t>
    </r>
    <r>
      <rPr>
        <b/>
        <sz val="12"/>
        <color theme="1"/>
        <rFont val="Arial"/>
        <family val="2"/>
      </rPr>
      <t>Adult broad spectrum antibacterial agents predominantly used for hospital-onset infections SAAR usage by antimicrobial agent and SAAR location type</t>
    </r>
  </si>
  <si>
    <t>Antimicrobial Class</t>
  </si>
  <si>
    <t>Antimicrobial Subclass</t>
  </si>
  <si>
    <t>Medical ICUs (n=608)</t>
  </si>
  <si>
    <t/>
  </si>
  <si>
    <t>Cephalosporins</t>
  </si>
  <si>
    <t>Carbapenems</t>
  </si>
  <si>
    <t>Monobactams</t>
  </si>
  <si>
    <t>Aminoglycosides</t>
  </si>
  <si>
    <t>Cephalosporin 4th generation</t>
  </si>
  <si>
    <t>Med-surg ICUs</t>
  </si>
  <si>
    <t>Aztreonam (IV)</t>
  </si>
  <si>
    <t>Ceftazidime</t>
  </si>
  <si>
    <t>Cephalosporin 3rd generation</t>
  </si>
  <si>
    <t>Tobramycin (IV)</t>
  </si>
  <si>
    <t>Med-surg wards</t>
  </si>
  <si>
    <t>Gentamicin (IV)</t>
  </si>
  <si>
    <t>Amikacin (IV)</t>
  </si>
  <si>
    <t>Imipenem/Cilastatin</t>
  </si>
  <si>
    <t>General hem-onc wards</t>
  </si>
  <si>
    <t>Medical-surgical ICUs (n=1502)</t>
  </si>
  <si>
    <t>Surgical ICUs (n=268)</t>
  </si>
  <si>
    <t>Medical wards (n=2049)</t>
  </si>
  <si>
    <t>Medical-surgical wards (n=3145)</t>
  </si>
  <si>
    <t>Surgical wards (n=912)</t>
  </si>
  <si>
    <t>Step down units (n=1292)</t>
  </si>
  <si>
    <t>General hematology-oncology wards (n=333)</t>
  </si>
  <si>
    <t xml:space="preserve">2. IV antimicrobial days used for drugs listed as IV only. </t>
  </si>
  <si>
    <t>Table 2c. Adult broad spectrum antibacterial agents predominantly used for community-acquired infections (Adult BSCA)</t>
  </si>
  <si>
    <r>
      <rPr>
        <b/>
        <sz val="14"/>
        <color theme="8" tint="-0.249977111117893"/>
        <rFont val="Arial"/>
        <family val="2"/>
      </rPr>
      <t>Table 2c1:</t>
    </r>
    <r>
      <rPr>
        <b/>
        <sz val="14"/>
        <color rgb="FF00B0F0"/>
        <rFont val="Arial"/>
        <family val="2"/>
      </rPr>
      <t xml:space="preserve"> </t>
    </r>
    <r>
      <rPr>
        <b/>
        <sz val="12"/>
        <color theme="1"/>
        <rFont val="Arial"/>
        <family val="2"/>
      </rPr>
      <t>Adult broad spectrum antibacterial agents predominantly used for community-acquired infections SAAR distributions, by SAAR location type</t>
    </r>
  </si>
  <si>
    <t>Drugs in broad spectrum antibacterial agents predominantly used for community-acquired infections SAAR agent category: Cefaclor, Cefdinir, Cefixime, Cefotaxime, Cefpodoxime, Cefprozil, Ceftriaxone, Cefuroxime, Ciprofloxacin, Ertapenem, Gemifloxacin, Levofloxacin, Moxifloxacin</t>
  </si>
  <si>
    <t>1. The number of SAAR locations reporting at least 9 months of data in 2023. Values may differ by SAAR agent category and from values listed in Table 2c2 due to exclusion criteria used to produce SAARs and calculate percentages.</t>
  </si>
  <si>
    <r>
      <rPr>
        <b/>
        <sz val="14"/>
        <color theme="8" tint="-0.249977111117893"/>
        <rFont val="Arial"/>
        <family val="2"/>
      </rPr>
      <t>Table 2c2.</t>
    </r>
    <r>
      <rPr>
        <b/>
        <sz val="12"/>
        <color theme="8" tint="-0.249977111117893"/>
        <rFont val="Arial"/>
        <family val="2"/>
      </rPr>
      <t xml:space="preserve"> </t>
    </r>
    <r>
      <rPr>
        <b/>
        <sz val="12"/>
        <color theme="1"/>
        <rFont val="Arial"/>
        <family val="2"/>
      </rPr>
      <t>Adult  broad spectrum antibacterial agents predominantly used for community-acquired infections usage by antimicrobial agent and SAAR location type</t>
    </r>
  </si>
  <si>
    <t>Antimicrobial</t>
  </si>
  <si>
    <t>Medical ICUs (n=607)</t>
  </si>
  <si>
    <t>Fluoroquinolones</t>
  </si>
  <si>
    <t>Ciprofloxacin</t>
  </si>
  <si>
    <t>Ertapenem</t>
  </si>
  <si>
    <t>Cefdinir</t>
  </si>
  <si>
    <t>Cefuroxime</t>
  </si>
  <si>
    <t>Cephalosporin 2nd generation</t>
  </si>
  <si>
    <t>Moxifloxacin</t>
  </si>
  <si>
    <t>Cefpodoxime</t>
  </si>
  <si>
    <t>Cefprozil</t>
  </si>
  <si>
    <t>Cefixime</t>
  </si>
  <si>
    <t>Cefaclor</t>
  </si>
  <si>
    <t>Cefotaxime</t>
  </si>
  <si>
    <t>Gemifloxacin</t>
  </si>
  <si>
    <t>Medical-surgical ICUs (n=1518)</t>
  </si>
  <si>
    <t>Surgical ICUs (n=266)</t>
  </si>
  <si>
    <t>Medical wards (n=2040)</t>
  </si>
  <si>
    <t>Medical-surgical wards (n=3166)</t>
  </si>
  <si>
    <t>Surgical wards (n=903)</t>
  </si>
  <si>
    <t>Step down units (n=1291)</t>
  </si>
  <si>
    <t>General hematology-oncology wards (n=330)</t>
  </si>
  <si>
    <t>Table 2d. Adult antibacterial agents predominantly used for resistant Gram-positive infections (e.g., MRSA) (Adult GramPos)</t>
  </si>
  <si>
    <r>
      <rPr>
        <b/>
        <sz val="14"/>
        <color theme="8" tint="-0.249977111117893"/>
        <rFont val="Arial"/>
        <family val="2"/>
      </rPr>
      <t>Table 2d1:</t>
    </r>
    <r>
      <rPr>
        <b/>
        <sz val="14"/>
        <color rgb="FF00B0F0"/>
        <rFont val="Arial"/>
        <family val="2"/>
      </rPr>
      <t xml:space="preserve"> </t>
    </r>
    <r>
      <rPr>
        <b/>
        <sz val="12"/>
        <color theme="1"/>
        <rFont val="Arial"/>
        <family val="2"/>
      </rPr>
      <t>Adult antibacterial agents predominantly used for resistant Gram-positive infections SAAR distributions, by SAAR location type</t>
    </r>
  </si>
  <si>
    <t>Drugs in antibacterial agents predominantly used for resistant Gram-positive infections SAAR agent category: Ceftaroline, Dalbavancin, Daptomycin, Linezolid, Oritavancin, Quinupristin/Dalfopristin, Tedizolid, Telavancin, Vancomycin (IV only)</t>
  </si>
  <si>
    <t>1. The number of SAAR locations reporting at least 9 months of data in 2023. Values may differ by SAAR agent category and from values listed in Table 2d2 due to exclusion criteria used to produce SAARs and calculate percentages.</t>
  </si>
  <si>
    <r>
      <rPr>
        <b/>
        <sz val="14"/>
        <color theme="8" tint="-0.249977111117893"/>
        <rFont val="Arial"/>
        <family val="2"/>
      </rPr>
      <t>Table 2d2.</t>
    </r>
    <r>
      <rPr>
        <b/>
        <sz val="12"/>
        <color theme="8" tint="-0.249977111117893"/>
        <rFont val="Arial"/>
        <family val="2"/>
      </rPr>
      <t xml:space="preserve"> </t>
    </r>
    <r>
      <rPr>
        <b/>
        <sz val="12"/>
        <color theme="1"/>
        <rFont val="Arial"/>
        <family val="2"/>
      </rPr>
      <t>Adult antibacterial agents predominantly used for resistant Gram-positive infections usage by antimicrobial agent and SAAR location type</t>
    </r>
  </si>
  <si>
    <t>Medical ICUs (n=601)</t>
  </si>
  <si>
    <t>Vancomycin (IV)</t>
  </si>
  <si>
    <t>Glycopeptides</t>
  </si>
  <si>
    <t>Glycopeptide</t>
  </si>
  <si>
    <t>Oxazolidinones</t>
  </si>
  <si>
    <t>Lipopeptides</t>
  </si>
  <si>
    <t>Streptogramins</t>
  </si>
  <si>
    <t>Daptomycin</t>
  </si>
  <si>
    <t>Ceftaroline</t>
  </si>
  <si>
    <t>Cephalosporins with Anti-MRSA activity</t>
  </si>
  <si>
    <t>Tedizolid</t>
  </si>
  <si>
    <t>Telavancin</t>
  </si>
  <si>
    <t>Lipoglycopeptides</t>
  </si>
  <si>
    <t>Dalbavancin</t>
  </si>
  <si>
    <t>Oritavancin</t>
  </si>
  <si>
    <t>Quinupristin/Dalfopristin</t>
  </si>
  <si>
    <t>Medical-surgical ICUs (n=1476)</t>
  </si>
  <si>
    <t>Surgical ICUs (n=265)</t>
  </si>
  <si>
    <t>Medical wards (n=2023)</t>
  </si>
  <si>
    <t>Medical-surgical wards (n=3084)</t>
  </si>
  <si>
    <t>Surgical wards (n=891)</t>
  </si>
  <si>
    <t>Step down units (n=1271)</t>
  </si>
  <si>
    <t>General hematology-oncology wards (n=324)</t>
  </si>
  <si>
    <t>Table 2e. Adult narrow spectrum beta-lactam agents (Adult NSBL)</t>
  </si>
  <si>
    <r>
      <rPr>
        <b/>
        <sz val="14"/>
        <color theme="8" tint="-0.249977111117893"/>
        <rFont val="Arial"/>
        <family val="2"/>
      </rPr>
      <t>Table 2e1:</t>
    </r>
    <r>
      <rPr>
        <b/>
        <sz val="14"/>
        <color rgb="FF00B0F0"/>
        <rFont val="Arial"/>
        <family val="2"/>
      </rPr>
      <t xml:space="preserve"> </t>
    </r>
    <r>
      <rPr>
        <b/>
        <sz val="12"/>
        <color theme="1"/>
        <rFont val="Arial"/>
        <family val="2"/>
      </rPr>
      <t>Adult narrow spectrum beta-lactam agents SAAR distributions, by SAAR location type</t>
    </r>
  </si>
  <si>
    <t>Drugs in adult narrow spectrum beta-lactam agents SAAR agent category: Amoxicillin, Amoxicillin/Clavulanate, Ampicillin, Ampicillin/Sulbactam, Cefadroxil, Cefazolin, Cefotetan, Cefoxitin, Cephalexin, Dicloxacillin, Nafcillin, Oxacillin, Penicillin G, Penicillin V</t>
  </si>
  <si>
    <t>1. The number of SAAR locations reporting at least 9 months of data in 2023. Values may differ by SAAR agent category and from values listed in Table 2e2 due to exclusion criteria used to produce SAARs and calculate percentages.</t>
  </si>
  <si>
    <r>
      <rPr>
        <b/>
        <sz val="14"/>
        <color theme="8" tint="-0.249977111117893"/>
        <rFont val="Arial"/>
        <family val="2"/>
      </rPr>
      <t>Table 2e2.</t>
    </r>
    <r>
      <rPr>
        <b/>
        <sz val="12"/>
        <color theme="8" tint="-0.249977111117893"/>
        <rFont val="Arial"/>
        <family val="2"/>
      </rPr>
      <t xml:space="preserve"> </t>
    </r>
    <r>
      <rPr>
        <b/>
        <sz val="12"/>
        <color theme="1"/>
        <rFont val="Arial"/>
        <family val="2"/>
      </rPr>
      <t>Adult narrow spectrum beta-lactam agents usage by antimicrobial agent and SAAR location type</t>
    </r>
  </si>
  <si>
    <t>Medical ICUs (n=603)</t>
  </si>
  <si>
    <t>Cephalosporin 1st generation</t>
  </si>
  <si>
    <t>Penicillins</t>
  </si>
  <si>
    <t>Ampicillin</t>
  </si>
  <si>
    <t>Aminopenicillin</t>
  </si>
  <si>
    <t>Nafcillin</t>
  </si>
  <si>
    <t>Penicillinase-stable penicillins</t>
  </si>
  <si>
    <t>Cephalexin</t>
  </si>
  <si>
    <t>Penicillin G</t>
  </si>
  <si>
    <t>Penicillin</t>
  </si>
  <si>
    <t>Oxacillin</t>
  </si>
  <si>
    <t>Amoxicillin</t>
  </si>
  <si>
    <t>Penicillin V</t>
  </si>
  <si>
    <t>Cefoxitin</t>
  </si>
  <si>
    <t>Cephamycin</t>
  </si>
  <si>
    <t>Cefadroxil</t>
  </si>
  <si>
    <t>Cefotetan</t>
  </si>
  <si>
    <t>Dicloxacillin</t>
  </si>
  <si>
    <t>Medical-surgical ICUs (n=1507)</t>
  </si>
  <si>
    <t>Medical wards (n=2031)</t>
  </si>
  <si>
    <t>Medical-surgical wards (n=3135)</t>
  </si>
  <si>
    <t>Surgical wards (n=896)</t>
  </si>
  <si>
    <t>Step down units (n=1280)</t>
  </si>
  <si>
    <t>General hematology-oncology wards (n=325)</t>
  </si>
  <si>
    <t>Table 2f. Adult antibacterial agents posing the highest risk for CDI (Adult CDI)</t>
  </si>
  <si>
    <r>
      <rPr>
        <b/>
        <sz val="14"/>
        <color theme="8" tint="-0.249977111117893"/>
        <rFont val="Arial"/>
        <family val="2"/>
      </rPr>
      <t>Table 2f1:</t>
    </r>
    <r>
      <rPr>
        <b/>
        <sz val="14"/>
        <color rgb="FF00B0F0"/>
        <rFont val="Arial"/>
        <family val="2"/>
      </rPr>
      <t xml:space="preserve"> </t>
    </r>
    <r>
      <rPr>
        <b/>
        <sz val="12"/>
        <color theme="1"/>
        <rFont val="Arial"/>
        <family val="2"/>
      </rPr>
      <t>Adult antibacterial agents posing the highest risk for CDI SAAR distributions, by SAAR location type</t>
    </r>
  </si>
  <si>
    <t>Drugs in adult antibacterial agents posing the highest risk for CDI SAAR agent category: Cefdinir, Cefepime, Cefixime, Cefotaxime, Cefpodoxime, Ceftazidime, Ceftriaxone, Ciprofloxacin, Clindamycin, Gemifloxacin, Levofloxacin, Moxifloxacin</t>
  </si>
  <si>
    <t>1. The number of SAAR locations reporting at least 9 months of data in 2023. Values may differ by SAAR agent category and from values listed in Table 2f2 due to exclusion criteria used to produce SAARs and calculate percentages.</t>
  </si>
  <si>
    <r>
      <rPr>
        <b/>
        <sz val="14"/>
        <color theme="8" tint="-0.249977111117893"/>
        <rFont val="Arial"/>
        <family val="2"/>
      </rPr>
      <t>Table 2f2.</t>
    </r>
    <r>
      <rPr>
        <b/>
        <sz val="12"/>
        <color theme="8" tint="-0.249977111117893"/>
        <rFont val="Arial"/>
        <family val="2"/>
      </rPr>
      <t xml:space="preserve"> </t>
    </r>
    <r>
      <rPr>
        <b/>
        <sz val="12"/>
        <color theme="1"/>
        <rFont val="Arial"/>
        <family val="2"/>
      </rPr>
      <t>Adult antibacterial agents posing the highest risk for CDI usage by antimicrobial agent and SAAR location type</t>
    </r>
  </si>
  <si>
    <t>Lincosamides</t>
  </si>
  <si>
    <t>Clindamycin</t>
  </si>
  <si>
    <t>Medical-surgical ICUs (n=1520)</t>
  </si>
  <si>
    <t>Medical wards (n=2043)</t>
  </si>
  <si>
    <t>Medical-surgical wards (n=3169)</t>
  </si>
  <si>
    <t>Surgical wards (n=906)</t>
  </si>
  <si>
    <t>Step down units (n=1293)</t>
  </si>
  <si>
    <t>General hematology-oncology wards (n=331)</t>
  </si>
  <si>
    <t>Table 2g. Adult antifungal agents predominantly used for invasive candidiasis (Adult Antifungal)</t>
  </si>
  <si>
    <r>
      <rPr>
        <b/>
        <sz val="14"/>
        <color theme="8" tint="-0.249977111117893"/>
        <rFont val="Arial"/>
        <family val="2"/>
      </rPr>
      <t>Table 2g1:</t>
    </r>
    <r>
      <rPr>
        <b/>
        <sz val="14"/>
        <color rgb="FF00B0F0"/>
        <rFont val="Arial"/>
        <family val="2"/>
      </rPr>
      <t xml:space="preserve"> </t>
    </r>
    <r>
      <rPr>
        <b/>
        <sz val="12"/>
        <color theme="1"/>
        <rFont val="Arial"/>
        <family val="2"/>
      </rPr>
      <t>Adult antifungal agents predominantly used for invasive candidiasis SAAR distributions, by SAAR location type</t>
    </r>
  </si>
  <si>
    <t>Drugs in adult antifungal agents predominantly used for invasive candidiasis SAAR agent category: Anidulafungin, Caspofungin, Fluconazole, Micafungin</t>
  </si>
  <si>
    <t>1. The number of SAAR locations reporting at least 9 months of data in 2023. Values may differ by SAAR agent category and from values listed in Table 2g2 due to exclusion criteria used to produce SAARs and calculate percentages.</t>
  </si>
  <si>
    <r>
      <rPr>
        <b/>
        <sz val="14"/>
        <color theme="8" tint="-0.249977111117893"/>
        <rFont val="Arial"/>
        <family val="2"/>
      </rPr>
      <t>Table 2g2.</t>
    </r>
    <r>
      <rPr>
        <b/>
        <sz val="12"/>
        <color theme="8" tint="-0.249977111117893"/>
        <rFont val="Arial"/>
        <family val="2"/>
      </rPr>
      <t xml:space="preserve"> </t>
    </r>
    <r>
      <rPr>
        <b/>
        <sz val="12"/>
        <color theme="1"/>
        <rFont val="Arial"/>
        <family val="2"/>
      </rPr>
      <t>Adult antifungal agents predominantly used for invasive candidiasis usage by antimicrobial agent and SAAR location type</t>
    </r>
  </si>
  <si>
    <t>Medical ICUs (n=606)</t>
  </si>
  <si>
    <t>Micafungin</t>
  </si>
  <si>
    <t>Echinocandins</t>
  </si>
  <si>
    <t>Azoles</t>
  </si>
  <si>
    <t>Fluconazole</t>
  </si>
  <si>
    <t>Caspofungin</t>
  </si>
  <si>
    <t>Anidulafungin</t>
  </si>
  <si>
    <t>Medical-surgical ICUs (n=1512)</t>
  </si>
  <si>
    <t>Medical wards (n=2030)</t>
  </si>
  <si>
    <t>Medical-surgical wards (n=3153)</t>
  </si>
  <si>
    <t>Surgical wards (n=899)</t>
  </si>
  <si>
    <t>Step down units (n=1286)</t>
  </si>
  <si>
    <t>General hematology-oncology wards (n=329)</t>
  </si>
  <si>
    <t>Table 3a. Pediatric all antibacterial agents (Ped ALL)</t>
  </si>
  <si>
    <r>
      <rPr>
        <b/>
        <sz val="14"/>
        <color theme="8" tint="-0.249977111117893"/>
        <rFont val="Arial"/>
        <family val="2"/>
      </rPr>
      <t>Table 3a1:</t>
    </r>
    <r>
      <rPr>
        <b/>
        <sz val="14"/>
        <color rgb="FF00B0F0"/>
        <rFont val="Arial"/>
        <family val="2"/>
      </rPr>
      <t xml:space="preserve"> </t>
    </r>
    <r>
      <rPr>
        <b/>
        <sz val="12"/>
        <color theme="1"/>
        <rFont val="Arial"/>
        <family val="2"/>
      </rPr>
      <t>Pediatric all antibacterial agents SAAR distributions, by SAAR location type</t>
    </r>
  </si>
  <si>
    <t>Pediatric SAAR location type</t>
  </si>
  <si>
    <t>1. The number of SAAR locations reporting at least 9 months of data in 2023. Values may differ by SAAR agent category and from values listed in Table 3a2 due to exclusion criteria used to produce SAARs and calculate percentages.</t>
  </si>
  <si>
    <r>
      <rPr>
        <b/>
        <sz val="14"/>
        <color theme="8" tint="-0.249977111117893"/>
        <rFont val="Arial"/>
        <family val="2"/>
      </rPr>
      <t>Table 3a2.</t>
    </r>
    <r>
      <rPr>
        <b/>
        <sz val="12"/>
        <color theme="8" tint="-0.249977111117893"/>
        <rFont val="Arial"/>
        <family val="2"/>
      </rPr>
      <t xml:space="preserve"> </t>
    </r>
    <r>
      <rPr>
        <b/>
        <sz val="12"/>
        <color theme="1"/>
        <rFont val="Arial"/>
        <family val="2"/>
      </rPr>
      <t>Pediatric all antibacterial agents usage by antimicrobial agent (top 10 most commonly used agents) and SAAR location type</t>
    </r>
  </si>
  <si>
    <r>
      <t>Pediatric SAAR location type (n)</t>
    </r>
    <r>
      <rPr>
        <b/>
        <vertAlign val="superscript"/>
        <sz val="11"/>
        <color theme="1"/>
        <rFont val="Arial"/>
        <family val="2"/>
      </rPr>
      <t>1</t>
    </r>
  </si>
  <si>
    <t>Medical ICUs (n=21)</t>
  </si>
  <si>
    <t>Medical-surgical ICUs (n=189)</t>
  </si>
  <si>
    <t>Medical wards (n=144)</t>
  </si>
  <si>
    <t>Medical-surgical wards (n=372)</t>
  </si>
  <si>
    <t>Surgical wards (n=24)</t>
  </si>
  <si>
    <t>Table 3b. Pediatric broad spectrum antibacterial agents predominantly used for hospital-onset infections (Ped BSHO)</t>
  </si>
  <si>
    <r>
      <rPr>
        <b/>
        <sz val="14"/>
        <color theme="8" tint="-0.249977111117893"/>
        <rFont val="Arial"/>
        <family val="2"/>
      </rPr>
      <t>Table 3b1:</t>
    </r>
    <r>
      <rPr>
        <b/>
        <sz val="14"/>
        <color rgb="FF00B0F0"/>
        <rFont val="Arial"/>
        <family val="2"/>
      </rPr>
      <t xml:space="preserve"> </t>
    </r>
    <r>
      <rPr>
        <b/>
        <sz val="12"/>
        <color theme="1"/>
        <rFont val="Arial"/>
        <family val="2"/>
      </rPr>
      <t>Pediatric broad spectrum antibacterial agents predominantly used for hospital-onset infections SAAR distributions, by SAAR location type</t>
    </r>
  </si>
  <si>
    <t>1. The number of SAAR locations reporting at least 9 months of data in 2023. Values may differ by SAAR agent category and from values listed in Table 3b2 due to exclusion criteria used to produce SAARs and calculate percentages.</t>
  </si>
  <si>
    <r>
      <rPr>
        <b/>
        <sz val="14"/>
        <color theme="8" tint="-0.249977111117893"/>
        <rFont val="Arial"/>
        <family val="2"/>
      </rPr>
      <t>Table 3b2.</t>
    </r>
    <r>
      <rPr>
        <b/>
        <sz val="12"/>
        <color theme="8" tint="-0.249977111117893"/>
        <rFont val="Arial"/>
        <family val="2"/>
      </rPr>
      <t xml:space="preserve"> </t>
    </r>
    <r>
      <rPr>
        <b/>
        <sz val="12"/>
        <color theme="1"/>
        <rFont val="Arial"/>
        <family val="2"/>
      </rPr>
      <t>Pediatric broad spectrum antibacterial agents predominantly used for hospital-onset infections usage by antimicrobial agent and SAAR location type</t>
    </r>
  </si>
  <si>
    <t>Pediatric location type</t>
  </si>
  <si>
    <t>Medical-surgical ICUs (n=196)</t>
  </si>
  <si>
    <t>Medical wards (n=145)</t>
  </si>
  <si>
    <t>Medical-surgical wards (n=382)</t>
  </si>
  <si>
    <t>Table 3c. Pediatric broad spectrum antibacterial agents predominantly used for community-acquired infections (Ped BSCA)</t>
  </si>
  <si>
    <r>
      <rPr>
        <b/>
        <sz val="14"/>
        <color theme="8" tint="-0.249977111117893"/>
        <rFont val="Arial"/>
        <family val="2"/>
      </rPr>
      <t>Table 3c1:</t>
    </r>
    <r>
      <rPr>
        <b/>
        <sz val="14"/>
        <color rgb="FF00B0F0"/>
        <rFont val="Arial"/>
        <family val="2"/>
      </rPr>
      <t xml:space="preserve"> </t>
    </r>
    <r>
      <rPr>
        <b/>
        <sz val="12"/>
        <color theme="1"/>
        <rFont val="Arial"/>
        <family val="2"/>
      </rPr>
      <t>Pediatric broad spectrum antibacterial agents predominantly used for community-acquired infections SAAR distributions, by SAAR location type</t>
    </r>
  </si>
  <si>
    <t>1. The number of SAAR locations reporting at least 9 months of data in 2023. Values may differ by SAAR agent category and from values listed in Table 3c2 due to exclusion criteria used to produce SAARs and calculate percentages.</t>
  </si>
  <si>
    <r>
      <rPr>
        <b/>
        <sz val="14"/>
        <color theme="8" tint="-0.249977111117893"/>
        <rFont val="Arial"/>
        <family val="2"/>
      </rPr>
      <t>Table 3c2.</t>
    </r>
    <r>
      <rPr>
        <b/>
        <sz val="12"/>
        <color theme="8" tint="-0.249977111117893"/>
        <rFont val="Arial"/>
        <family val="2"/>
      </rPr>
      <t xml:space="preserve"> </t>
    </r>
    <r>
      <rPr>
        <b/>
        <sz val="12"/>
        <color theme="1"/>
        <rFont val="Arial"/>
        <family val="2"/>
      </rPr>
      <t>Pediatric broad spectrum antibacterial agents predominantly used for community-acquired infections usage by antimicrobial agent and SAAR location type</t>
    </r>
  </si>
  <si>
    <t>Medical-surgical ICUs (n=195)</t>
  </si>
  <si>
    <t>Medical-surgical wards (n=381)</t>
  </si>
  <si>
    <t>Table 3d. Pediatric antibacterial agents predominantly used for resistant Gram-positive infections (e.g., MRSA) (Ped GramPos)</t>
  </si>
  <si>
    <r>
      <rPr>
        <b/>
        <sz val="14"/>
        <color theme="8" tint="-0.249977111117893"/>
        <rFont val="Arial"/>
        <family val="2"/>
      </rPr>
      <t>Table 3d1:</t>
    </r>
    <r>
      <rPr>
        <b/>
        <sz val="14"/>
        <color rgb="FF00B0F0"/>
        <rFont val="Arial"/>
        <family val="2"/>
      </rPr>
      <t xml:space="preserve"> </t>
    </r>
    <r>
      <rPr>
        <b/>
        <sz val="12"/>
        <color theme="1"/>
        <rFont val="Arial"/>
        <family val="2"/>
      </rPr>
      <t>Pediatric antibacterial agents predominantly used for resistant Gram-positive infections (e.g., MRSA) SAAR distributions, by SAAR location type</t>
    </r>
  </si>
  <si>
    <t>1. The number of SAAR locations reporting at least 9 months of data in 2023. Values may differ by SAAR agent category and from values listed in Table 3d2 due to exclusion criteria used to produce SAARs and calculate percentages.</t>
  </si>
  <si>
    <r>
      <rPr>
        <b/>
        <sz val="14"/>
        <color theme="8" tint="-0.249977111117893"/>
        <rFont val="Arial"/>
        <family val="2"/>
      </rPr>
      <t>Table 3d2.</t>
    </r>
    <r>
      <rPr>
        <b/>
        <sz val="12"/>
        <color theme="8" tint="-0.249977111117893"/>
        <rFont val="Arial"/>
        <family val="2"/>
      </rPr>
      <t xml:space="preserve"> </t>
    </r>
    <r>
      <rPr>
        <b/>
        <sz val="12"/>
        <color theme="1"/>
        <rFont val="Arial"/>
        <family val="2"/>
      </rPr>
      <t>Pediatric antibacterial agents predominantly used for resistant Gram-positive infections (e.g., MRSA) usage by antimicrobial agent and SAAR location type</t>
    </r>
  </si>
  <si>
    <t>Cephalosporins with anti-MRSA activity</t>
  </si>
  <si>
    <t>Lipoglycopeptide</t>
  </si>
  <si>
    <t>Medical-surgical wards (n=374)</t>
  </si>
  <si>
    <t>Table 3e. Pediatric narrow spectrum beta-lactam agents (Ped NSBL)</t>
  </si>
  <si>
    <r>
      <rPr>
        <b/>
        <sz val="14"/>
        <color theme="8" tint="-0.249977111117893"/>
        <rFont val="Arial"/>
        <family val="2"/>
      </rPr>
      <t>Table 3e1:</t>
    </r>
    <r>
      <rPr>
        <b/>
        <sz val="14"/>
        <color rgb="FF00B0F0"/>
        <rFont val="Arial"/>
        <family val="2"/>
      </rPr>
      <t xml:space="preserve"> </t>
    </r>
    <r>
      <rPr>
        <b/>
        <sz val="12"/>
        <color theme="1"/>
        <rFont val="Arial"/>
        <family val="2"/>
      </rPr>
      <t>Pediatric narrow spectrum beta-lactam agents SAAR distributions, by SAAR location type</t>
    </r>
  </si>
  <si>
    <t>Drugs in pediatric narrow spectrum beta-lactam agents SAAR agent category: Amoxicillin, Ampicillin, Cefadroxil, Cefazolin, Cefotetan, Cefoxitin, Cephalexin, Dicloxacillin, Nafcillin, Oxacillin, Penicillin G, Penicillin V</t>
  </si>
  <si>
    <t>1. The number of SAAR locations reporting at least 9 months of data in 2023. Values may differ by SAAR agent category and from values listed in Table 3e2 due to exclusion criteria used to produce SAARs and calculate percentages.</t>
  </si>
  <si>
    <r>
      <rPr>
        <b/>
        <sz val="14"/>
        <color theme="8" tint="-0.249977111117893"/>
        <rFont val="Arial"/>
        <family val="2"/>
      </rPr>
      <t>Table 3e2.</t>
    </r>
    <r>
      <rPr>
        <b/>
        <sz val="12"/>
        <color theme="8" tint="-0.249977111117893"/>
        <rFont val="Arial"/>
        <family val="2"/>
      </rPr>
      <t xml:space="preserve"> </t>
    </r>
    <r>
      <rPr>
        <b/>
        <sz val="12"/>
        <color theme="1"/>
        <rFont val="Arial"/>
        <family val="2"/>
      </rPr>
      <t>Pediatric narrow spectrum beta-lactam agents usage by antimicrobial agent and SAAR location type</t>
    </r>
  </si>
  <si>
    <t>Table 3f. Pediatric Azithromycin (Ped Azith)</t>
  </si>
  <si>
    <r>
      <rPr>
        <b/>
        <sz val="14"/>
        <color theme="8" tint="-0.249977111117893"/>
        <rFont val="Arial"/>
        <family val="2"/>
      </rPr>
      <t>Table 3f1:</t>
    </r>
    <r>
      <rPr>
        <b/>
        <sz val="14"/>
        <color rgb="FF00B0F0"/>
        <rFont val="Arial"/>
        <family val="2"/>
      </rPr>
      <t xml:space="preserve"> </t>
    </r>
    <r>
      <rPr>
        <b/>
        <sz val="12"/>
        <color theme="1"/>
        <rFont val="Arial"/>
        <family val="2"/>
      </rPr>
      <t>Pediatric Azithromycin SAAR distributions, by SAAR location type</t>
    </r>
  </si>
  <si>
    <t>1. The number of SAAR locations reporting at least 9 months of data in 2023. Values may differ by SAAR agent category due to exclusion criteria used to produce SAARs.</t>
  </si>
  <si>
    <t>Table 3g. Pediatric antibacterial agents posing the highest risk for CDI (Ped CDI)</t>
  </si>
  <si>
    <r>
      <rPr>
        <b/>
        <sz val="14"/>
        <color theme="8" tint="-0.249977111117893"/>
        <rFont val="Arial"/>
        <family val="2"/>
      </rPr>
      <t>Table 3g1:</t>
    </r>
    <r>
      <rPr>
        <b/>
        <sz val="14"/>
        <color rgb="FF00B0F0"/>
        <rFont val="Arial"/>
        <family val="2"/>
      </rPr>
      <t xml:space="preserve"> </t>
    </r>
    <r>
      <rPr>
        <b/>
        <sz val="12"/>
        <color theme="1"/>
        <rFont val="Arial"/>
        <family val="2"/>
      </rPr>
      <t>Pediatric antibacterial agents posing the highest risk for CDI SAAR distributions, by SAAR location type</t>
    </r>
  </si>
  <si>
    <t>Drugs in pediatric antibacterial agents posing the highest risk for CDI SAAR agent category: Cefdinir, Cefepime, Cefixime, Cefotaxime, Cefpodoxime, Ceftazidime, Ceftriaxone, Ciprofloxacin, Clindamycin, Gemifloxacin, Levofloxacin, Moxifloxacin</t>
  </si>
  <si>
    <t>1. The number of SAAR locations reporting at least 9 months of data in 2023. Values may differ by SAAR agent category and from values listed in Table 3g2 due to exclusion criteria used to produce SAARs and calculate percentages.</t>
  </si>
  <si>
    <r>
      <rPr>
        <b/>
        <sz val="14"/>
        <color theme="8" tint="-0.249977111117893"/>
        <rFont val="Arial"/>
        <family val="2"/>
      </rPr>
      <t>Table 3g2.</t>
    </r>
    <r>
      <rPr>
        <b/>
        <sz val="12"/>
        <color theme="8" tint="-0.249977111117893"/>
        <rFont val="Arial"/>
        <family val="2"/>
      </rPr>
      <t xml:space="preserve"> </t>
    </r>
    <r>
      <rPr>
        <b/>
        <sz val="12"/>
        <color theme="1"/>
        <rFont val="Arial"/>
        <family val="2"/>
      </rPr>
      <t>Pediatric antibacterial agents posing the highest risk for CDI usage by antimicrobial agent and SAAR location type</t>
    </r>
  </si>
  <si>
    <t>Table 3h. Pediatric Antifungal agents predominantly used for invasive candidiasis (Ped Antifungal)</t>
  </si>
  <si>
    <r>
      <rPr>
        <b/>
        <sz val="14"/>
        <color theme="8" tint="-0.249977111117893"/>
        <rFont val="Arial"/>
        <family val="2"/>
      </rPr>
      <t>Table 3h1:</t>
    </r>
    <r>
      <rPr>
        <b/>
        <sz val="14"/>
        <color rgb="FF00B0F0"/>
        <rFont val="Arial"/>
        <family val="2"/>
      </rPr>
      <t xml:space="preserve"> </t>
    </r>
    <r>
      <rPr>
        <b/>
        <sz val="12"/>
        <color theme="1"/>
        <rFont val="Arial"/>
        <family val="2"/>
      </rPr>
      <t>Pediatric antifungal agents predominantly used for invasive candidiasis SAAR distributions, by SAAR location type</t>
    </r>
  </si>
  <si>
    <t>Drugs in pediatric antifungal agents predominantly used for invasive candidiasis SAAR agent category: Anidulafungin, Caspofungin, Fluconazole, Micafungin</t>
  </si>
  <si>
    <t>1. The number of SAAR locations reporting at least 9 months of data in 2023. Values may differ by SAAR agent category and from values listed in Table 3h2 due to exclusion criteria used to produce SAARs and calculate percentages.</t>
  </si>
  <si>
    <r>
      <rPr>
        <b/>
        <sz val="14"/>
        <color theme="8" tint="-0.249977111117893"/>
        <rFont val="Arial"/>
        <family val="2"/>
      </rPr>
      <t>Table 3h2.</t>
    </r>
    <r>
      <rPr>
        <b/>
        <sz val="12"/>
        <color theme="8" tint="-0.249977111117893"/>
        <rFont val="Arial"/>
        <family val="2"/>
      </rPr>
      <t xml:space="preserve"> </t>
    </r>
    <r>
      <rPr>
        <b/>
        <sz val="12"/>
        <color theme="1"/>
        <rFont val="Arial"/>
        <family val="2"/>
      </rPr>
      <t>Pediatric antifungal agents predominantly used for invasive candidiasis usage by antimicrobial agent and SAAR location type</t>
    </r>
  </si>
  <si>
    <t>Medical-surgical ICUs (n=192)</t>
  </si>
  <si>
    <t>Medical-surgical wards (n=376)</t>
  </si>
  <si>
    <t>Table 4a. Neonatal all antibacterial agents (Neo ALL)</t>
  </si>
  <si>
    <r>
      <rPr>
        <b/>
        <sz val="14"/>
        <color theme="8" tint="-0.249977111117893"/>
        <rFont val="Arial"/>
        <family val="2"/>
      </rPr>
      <t>Table 4a1:</t>
    </r>
    <r>
      <rPr>
        <b/>
        <sz val="14"/>
        <color rgb="FF00B0F0"/>
        <rFont val="Arial"/>
        <family val="2"/>
      </rPr>
      <t xml:space="preserve"> </t>
    </r>
    <r>
      <rPr>
        <b/>
        <sz val="12"/>
        <color theme="1"/>
        <rFont val="Arial"/>
        <family val="2"/>
      </rPr>
      <t>Neonatal all antibacterial agents SAAR distributions, by SAAR location type</t>
    </r>
  </si>
  <si>
    <t>Neonatal SAAR location type</t>
  </si>
  <si>
    <t>Step down neonatal nursery (Level II)</t>
  </si>
  <si>
    <t>Level II/III NICU</t>
  </si>
  <si>
    <t>Level III NICU</t>
  </si>
  <si>
    <t>Level IV NICU</t>
  </si>
  <si>
    <r>
      <rPr>
        <b/>
        <sz val="14"/>
        <color theme="8" tint="-0.249977111117893"/>
        <rFont val="Arial"/>
        <family val="2"/>
      </rPr>
      <t>Table 4a2.</t>
    </r>
    <r>
      <rPr>
        <b/>
        <sz val="12"/>
        <color theme="8" tint="-0.249977111117893"/>
        <rFont val="Arial"/>
        <family val="2"/>
      </rPr>
      <t xml:space="preserve"> </t>
    </r>
    <r>
      <rPr>
        <b/>
        <sz val="12"/>
        <color theme="1"/>
        <rFont val="Arial"/>
        <family val="2"/>
      </rPr>
      <t>Neonatal all antibacterial agents usage by antimicrobial agent (top 10 most commonly used agents) and SAAR location type</t>
    </r>
  </si>
  <si>
    <r>
      <t>Neonatal SAAR location type (n)</t>
    </r>
    <r>
      <rPr>
        <b/>
        <vertAlign val="superscript"/>
        <sz val="11"/>
        <color theme="1"/>
        <rFont val="Arial"/>
        <family val="2"/>
      </rPr>
      <t>1</t>
    </r>
  </si>
  <si>
    <t>Gentamicin</t>
  </si>
  <si>
    <t xml:space="preserve"> </t>
  </si>
  <si>
    <t>2.The top 10 most commonly used agents is specific to each location type, thus antimicrobials listed may differ across location types.</t>
  </si>
  <si>
    <t>Table 4b. Neonatal vancomycin predominantly used for treatment of late-onset sepsis (Neo Vanc)</t>
  </si>
  <si>
    <r>
      <rPr>
        <b/>
        <sz val="14"/>
        <color theme="8" tint="-0.249977111117893"/>
        <rFont val="Arial"/>
        <family val="2"/>
      </rPr>
      <t>Table 4b1:</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SAAR location type</t>
    </r>
  </si>
  <si>
    <t>Table 4c. Neonatal broad spectrum antibacterial agents predominantly used for hospital-onset infections (Neo BSHO)</t>
  </si>
  <si>
    <r>
      <rPr>
        <b/>
        <sz val="14"/>
        <color theme="8" tint="-0.249977111117893"/>
        <rFont val="Arial"/>
        <family val="2"/>
      </rPr>
      <t>Table 4c1:</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SAAR location type</t>
    </r>
  </si>
  <si>
    <r>
      <rPr>
        <b/>
        <sz val="14"/>
        <color theme="8" tint="-0.249977111117893"/>
        <rFont val="Arial"/>
        <family val="2"/>
      </rPr>
      <t>Table 4c2:</t>
    </r>
    <r>
      <rPr>
        <b/>
        <sz val="14"/>
        <color rgb="FF00B0F0"/>
        <rFont val="Arial"/>
        <family val="2"/>
      </rPr>
      <t xml:space="preserve"> </t>
    </r>
    <r>
      <rPr>
        <b/>
        <sz val="12"/>
        <rFont val="Arial"/>
        <family val="2"/>
      </rPr>
      <t xml:space="preserve"> Neonatal broad spectrum antibacterial agents predominantly used for hospital-onset infections usage by antimicrobial agent and SAAR location type</t>
    </r>
  </si>
  <si>
    <t>Neonatal location type</t>
  </si>
  <si>
    <t>Neonatal step-down (Level II)</t>
  </si>
  <si>
    <t>Table 4d. Neonatal 3rd generation cephalosporins (Neo Cephs)</t>
  </si>
  <si>
    <r>
      <rPr>
        <b/>
        <sz val="14"/>
        <color theme="8" tint="-0.249977111117893"/>
        <rFont val="Arial"/>
        <family val="2"/>
      </rPr>
      <t>Table 4d1:</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SAAR location type</t>
    </r>
  </si>
  <si>
    <t>Drugs in neonatal 3rd generation cephalosporins SAAR agent category: Cefotaxime (IV only), Ceftazidime (IV only), Ceftriaxone (IV only)</t>
  </si>
  <si>
    <r>
      <rPr>
        <b/>
        <sz val="14"/>
        <color theme="8" tint="-0.249977111117893"/>
        <rFont val="Arial"/>
        <family val="2"/>
      </rPr>
      <t>Table 4d2:</t>
    </r>
    <r>
      <rPr>
        <b/>
        <sz val="14"/>
        <color rgb="FF00B0F0"/>
        <rFont val="Arial"/>
        <family val="2"/>
      </rPr>
      <t xml:space="preserve"> </t>
    </r>
    <r>
      <rPr>
        <b/>
        <sz val="12"/>
        <rFont val="Arial"/>
        <family val="2"/>
      </rPr>
      <t>Neonatal 3rd generation cephalosporin usage by antimicrobial agent and SAAR location type</t>
    </r>
  </si>
  <si>
    <t>Table 4e. Neonatal ampicillin predominantly used for treatment of early-onset sepsis (Neo Amp)</t>
  </si>
  <si>
    <r>
      <rPr>
        <b/>
        <sz val="14"/>
        <color theme="8" tint="-0.249977111117893"/>
        <rFont val="Arial"/>
        <family val="2"/>
      </rPr>
      <t>Table 4e1:</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SAAR location type</t>
    </r>
  </si>
  <si>
    <t>Table 4f. Neonatal aminoglycosides predominantly used for treatment of early-onset and late-onset sepsis (Neo Amino)</t>
  </si>
  <si>
    <r>
      <rPr>
        <b/>
        <sz val="14"/>
        <color theme="8" tint="-0.249977111117893"/>
        <rFont val="Arial"/>
        <family val="2"/>
      </rPr>
      <t>Table 4f1:</t>
    </r>
    <r>
      <rPr>
        <b/>
        <sz val="14"/>
        <color rgb="FF00B0F0"/>
        <rFont val="Arial"/>
        <family val="2"/>
      </rPr>
      <t xml:space="preserve"> </t>
    </r>
    <r>
      <rPr>
        <b/>
        <sz val="12"/>
        <rFont val="Arial"/>
        <family val="2"/>
      </rPr>
      <t xml:space="preserve">Neonatal aminoglycosides </t>
    </r>
    <r>
      <rPr>
        <b/>
        <sz val="12"/>
        <color theme="1"/>
        <rFont val="Arial"/>
        <family val="2"/>
      </rPr>
      <t>SAAR distributions, by SAAR location type</t>
    </r>
  </si>
  <si>
    <t>Drugs in neonatal aminoglycosides SAAR agent category: Amikacin (IV only), Gentamicin (IV only), Tobramycin (IV only)</t>
  </si>
  <si>
    <r>
      <rPr>
        <b/>
        <sz val="14"/>
        <color theme="8" tint="-0.249977111117893"/>
        <rFont val="Arial"/>
        <family val="2"/>
      </rPr>
      <t>Table 4f2:</t>
    </r>
    <r>
      <rPr>
        <b/>
        <sz val="14"/>
        <color rgb="FF00B0F0"/>
        <rFont val="Arial"/>
        <family val="2"/>
      </rPr>
      <t xml:space="preserve"> </t>
    </r>
    <r>
      <rPr>
        <b/>
        <sz val="12"/>
        <rFont val="Arial"/>
        <family val="2"/>
      </rPr>
      <t>Neonatal Aminoglycosides usage by antimicrobial agent and SAAR location type</t>
    </r>
  </si>
  <si>
    <t>Table 4g. Neonatal fluconazole predominantly used for candidiasis (Neo Fluco)</t>
  </si>
  <si>
    <r>
      <rPr>
        <b/>
        <sz val="14"/>
        <color theme="8" tint="-0.249977111117893"/>
        <rFont val="Arial"/>
        <family val="2"/>
      </rPr>
      <t>Table 4g1:</t>
    </r>
    <r>
      <rPr>
        <b/>
        <sz val="14"/>
        <color rgb="FF00B0F0"/>
        <rFont val="Arial"/>
        <family val="2"/>
      </rPr>
      <t xml:space="preserve"> </t>
    </r>
    <r>
      <rPr>
        <b/>
        <sz val="12"/>
        <rFont val="Arial"/>
        <family val="2"/>
      </rPr>
      <t xml:space="preserve">Neonatal fluconazole </t>
    </r>
    <r>
      <rPr>
        <b/>
        <sz val="12"/>
        <color theme="1"/>
        <rFont val="Arial"/>
        <family val="2"/>
      </rPr>
      <t>SAAR distributions, by SAAR location type</t>
    </r>
  </si>
  <si>
    <t>Neonatal Fluconazole SAARs are not available for Level II neonatal step down nurseries.</t>
  </si>
  <si>
    <t>Table 5. Adult SAAR Distributions, by State</t>
  </si>
  <si>
    <t>95% confidence limits (CL) of Median SAAR</t>
  </si>
  <si>
    <t>Percentile distribution of state-specific SAARs</t>
  </si>
  <si>
    <t>State Abbreviation</t>
  </si>
  <si>
    <t>No. of facilities</t>
  </si>
  <si>
    <t>AK</t>
  </si>
  <si>
    <t>-</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</si>
  <si>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</si>
  <si>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</si>
  <si>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</si>
  <si>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</si>
  <si>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</si>
  <si>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</si>
  <si>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</si>
  <si>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</si>
  <si>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</si>
  <si>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</si>
  <si>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</si>
  <si>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</si>
  <si>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</si>
  <si>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</si>
  <si>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</si>
  <si>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</si>
  <si>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</si>
  <si>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</si>
  <si>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</si>
  <si>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</si>
  <si>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</si>
  <si>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</si>
  <si>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</si>
  <si>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</si>
  <si>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</si>
  <si>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</si>
  <si>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</si>
  <si>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</si>
  <si>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</si>
  <si>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</si>
  <si>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</si>
  <si>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</si>
  <si>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</si>
  <si>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</si>
  <si>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</si>
  <si>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</si>
  <si>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</si>
  <si>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</si>
  <si>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</si>
  <si>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</si>
  <si>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</si>
  <si>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</si>
  <si>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</si>
  <si>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</si>
  <si>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</si>
  <si>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</si>
  <si>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</si>
  <si>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</si>
  <si>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</si>
  <si>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</si>
  <si>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</si>
  <si>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Table 6. Pediatric SAAR Distributions, by State</t>
  </si>
  <si>
    <t>Table 7. Neonatal SAAR Distributions, by State</t>
  </si>
  <si>
    <r>
      <rPr>
        <b/>
        <sz val="14"/>
        <color theme="8" tint="-0.249977111117893"/>
        <rFont val="Arial"/>
        <family val="2"/>
      </rPr>
      <t xml:space="preserve">Table 7a: </t>
    </r>
    <r>
      <rPr>
        <b/>
        <sz val="12"/>
        <color theme="1"/>
        <rFont val="Arial"/>
        <family val="2"/>
      </rPr>
      <t>Neonatal all antibacterial agents SAAR distributions, by State</t>
    </r>
    <r>
      <rPr>
        <b/>
        <vertAlign val="superscript"/>
        <sz val="14"/>
        <color theme="1"/>
        <rFont val="Arial"/>
        <family val="2"/>
      </rPr>
      <t>1</t>
    </r>
  </si>
  <si>
    <r>
      <rPr>
        <vertAlign val="superscript"/>
        <sz val="11"/>
        <color theme="1"/>
        <rFont val="Arial"/>
        <family val="2"/>
      </rPr>
      <t>1</t>
    </r>
    <r>
      <rPr>
        <sz val="11"/>
        <color theme="1"/>
        <rFont val="Arial"/>
        <family val="2"/>
      </rPr>
      <t xml:space="preserve">For states with &lt;10 facilities, percentile data is omitted due to insufficient data. For states with 10-19 facilities, only median values are shown. For states with </t>
    </r>
    <r>
      <rPr>
        <sz val="11"/>
        <color theme="1"/>
        <rFont val="Calibri"/>
        <family val="2"/>
      </rPr>
      <t>≥</t>
    </r>
    <r>
      <rPr>
        <sz val="11"/>
        <color theme="1"/>
        <rFont val="Arial"/>
        <family val="2"/>
      </rPr>
      <t>20 facilities, full distributions are displayed.</t>
    </r>
  </si>
  <si>
    <r>
      <rPr>
        <b/>
        <sz val="14"/>
        <color theme="8" tint="-0.249977111117893"/>
        <rFont val="Arial"/>
        <family val="2"/>
      </rPr>
      <t>Table 7b:</t>
    </r>
    <r>
      <rPr>
        <b/>
        <sz val="14"/>
        <color rgb="FF00B0F0"/>
        <rFont val="Arial"/>
        <family val="2"/>
      </rPr>
      <t xml:space="preserve"> </t>
    </r>
    <r>
      <rPr>
        <b/>
        <sz val="12"/>
        <rFont val="Arial"/>
        <family val="2"/>
      </rPr>
      <t xml:space="preserve">Neonatal vancomycin predominantly used for treatment of late-onset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</si>
  <si>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7c:</t>
    </r>
    <r>
      <rPr>
        <b/>
        <sz val="14"/>
        <color rgb="FF00B0F0"/>
        <rFont val="Arial"/>
        <family val="2"/>
      </rPr>
      <t xml:space="preserve"> </t>
    </r>
    <r>
      <rPr>
        <b/>
        <sz val="12"/>
        <rFont val="Arial"/>
        <family val="2"/>
      </rPr>
      <t xml:space="preserve">Neonatal broad spectrum antibacterial agents predominantly used for hospital-onset infections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</si>
  <si>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7d:</t>
    </r>
    <r>
      <rPr>
        <b/>
        <sz val="14"/>
        <color rgb="FF00B0F0"/>
        <rFont val="Arial"/>
        <family val="2"/>
      </rPr>
      <t xml:space="preserve"> </t>
    </r>
    <r>
      <rPr>
        <b/>
        <sz val="12"/>
        <rFont val="Arial"/>
        <family val="2"/>
      </rPr>
      <t xml:space="preserve">Neonatal 3rd generation cephalosporins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</si>
  <si>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7e:</t>
    </r>
    <r>
      <rPr>
        <b/>
        <sz val="14"/>
        <color rgb="FF00B0F0"/>
        <rFont val="Arial"/>
        <family val="2"/>
      </rPr>
      <t xml:space="preserve"> </t>
    </r>
    <r>
      <rPr>
        <b/>
        <sz val="12"/>
        <rFont val="Arial"/>
        <family val="2"/>
      </rPr>
      <t xml:space="preserve">Neonatal ampicillin predominantly used for treatment of early-onset sepsis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</si>
  <si>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7f:</t>
    </r>
    <r>
      <rPr>
        <b/>
        <sz val="14"/>
        <color rgb="FF00B0F0"/>
        <rFont val="Arial"/>
        <family val="2"/>
      </rPr>
      <t xml:space="preserve"> </t>
    </r>
    <r>
      <rPr>
        <b/>
        <sz val="12"/>
        <rFont val="Arial"/>
        <family val="2"/>
      </rPr>
      <t xml:space="preserve">Neonatal aminoglycosides </t>
    </r>
    <r>
      <rPr>
        <b/>
        <sz val="12"/>
        <color theme="1"/>
        <rFont val="Arial"/>
        <family val="2"/>
      </rPr>
      <t>SAAR distributions, by State</t>
    </r>
    <r>
      <rPr>
        <b/>
        <vertAlign val="superscript"/>
        <sz val="12"/>
        <color theme="1"/>
        <rFont val="Arial"/>
        <family val="2"/>
      </rPr>
      <t>1</t>
    </r>
  </si>
  <si>
    <r>
      <rPr>
        <b/>
        <sz val="14"/>
        <color theme="8" tint="-0.249977111117893"/>
        <rFont val="Arial"/>
        <family val="2"/>
      </rPr>
      <t>Table 7g:</t>
    </r>
    <r>
      <rPr>
        <b/>
        <sz val="14"/>
        <color rgb="FF00B0F0"/>
        <rFont val="Arial"/>
        <family val="2"/>
      </rPr>
      <t xml:space="preserve"> </t>
    </r>
    <r>
      <rPr>
        <b/>
        <sz val="12"/>
        <rFont val="Arial"/>
        <family val="2"/>
      </rPr>
      <t xml:space="preserve">Neonatal fluconazole </t>
    </r>
    <r>
      <rPr>
        <b/>
        <sz val="12"/>
        <color theme="1"/>
        <rFont val="Arial"/>
        <family val="2"/>
      </rPr>
      <t>SAAR distributions, by State</t>
    </r>
    <r>
      <rPr>
        <b/>
        <vertAlign val="superscript"/>
        <sz val="12"/>
        <color theme="1"/>
        <rFont val="Arial"/>
        <family val="2"/>
      </rPr>
      <t>1</t>
    </r>
  </si>
  <si>
    <t>Appendix A. Factors used in NHSN risk adjustment of 2017 Baseline Adult SAAR negative binomial regression models</t>
  </si>
  <si>
    <t xml:space="preserve">Adult SAAR Agent Category </t>
  </si>
  <si>
    <r>
      <t>Validated Parameters for Risk Model</t>
    </r>
    <r>
      <rPr>
        <b/>
        <vertAlign val="superscript"/>
        <sz val="11"/>
        <color theme="1"/>
        <rFont val="Arial"/>
        <family val="2"/>
      </rPr>
      <t>1</t>
    </r>
  </si>
  <si>
    <r>
      <t>All antibacterial agents</t>
    </r>
    <r>
      <rPr>
        <vertAlign val="superscript"/>
        <sz val="11"/>
        <color theme="1"/>
        <rFont val="Arial"/>
        <family val="2"/>
      </rPr>
      <t>2</t>
    </r>
    <r>
      <rPr>
        <sz val="11"/>
        <color theme="1"/>
        <rFont val="Arial"/>
        <family val="2"/>
      </rPr>
      <t xml:space="preserve"> (Adult All)</t>
    </r>
  </si>
  <si>
    <t>Intercept</t>
  </si>
  <si>
    <t>Patient care location type</t>
  </si>
  <si>
    <t>Facility type</t>
  </si>
  <si>
    <t>Average length of stay, facility-wide (in days)</t>
  </si>
  <si>
    <t>Broad spectrum antibacterial agents predominantly used for hospital-onset infections (Adult BSHO)</t>
  </si>
  <si>
    <t>Number of ICU beds, facility-wide</t>
  </si>
  <si>
    <t>Medical school affiliation type</t>
  </si>
  <si>
    <t>Broad spectrum antibacterial agents predominantly used for community-acquired infections (Adult BSCA)</t>
  </si>
  <si>
    <t>Number of hospital beds, facility-wide</t>
  </si>
  <si>
    <t>ICU beds (as a percentage of total beds)</t>
  </si>
  <si>
    <t>Antibacterial agents predominantly used for resistant Gram-positive infections (e.g., MRSA) (Adult GramPos)</t>
  </si>
  <si>
    <t>Narrow spectrum beta-lactam agents (Adult NSBL)</t>
  </si>
  <si>
    <t>Antibacterial agents posing the highest risk for CDI (Adult CDI)</t>
  </si>
  <si>
    <t>Antifungal agents predominantly used for invasive candidiasis (Adult Antifungal)</t>
  </si>
  <si>
    <t>1. More detail on specific risk factors can be found in the SAAR guide</t>
  </si>
  <si>
    <t>2. Only "complementary" antimicrobials not found in any other mutually exclusive SAAR agent categories are included in risk-model. See 2017 baseline SAAR manuscript for further information:</t>
  </si>
  <si>
    <t>https://academic.oup.com/cid/advance-article/doi/10.1093/cid/ciaa326/5812159</t>
  </si>
  <si>
    <t>Appendix B. Factors used in NHSN risk adjustment of 2017 Baseline Pediatric SAAR negative binomial regression models</t>
  </si>
  <si>
    <t xml:space="preserve">Pediatric SAAR Agent Category </t>
  </si>
  <si>
    <r>
      <t>All antibacterial agents</t>
    </r>
    <r>
      <rPr>
        <vertAlign val="superscript"/>
        <sz val="11"/>
        <color theme="1"/>
        <rFont val="Arial"/>
        <family val="2"/>
      </rPr>
      <t>2</t>
    </r>
    <r>
      <rPr>
        <sz val="11"/>
        <color theme="1"/>
        <rFont val="Arial"/>
        <family val="2"/>
      </rPr>
      <t xml:space="preserve"> (Ped All)</t>
    </r>
  </si>
  <si>
    <t>Broad spectrum antibacterial agents predominantly used for hospital-onset infections (Ped BSHO)</t>
  </si>
  <si>
    <t>Location type/Facility type combination</t>
  </si>
  <si>
    <t>Broad spectrum antibacterial agents predominantly used for community-acquired infections (Ped BSCA)</t>
  </si>
  <si>
    <t>Antibacterial agents predominantly used for resistant Gram-positive infections (e.g., MRSA) (Ped GramPos)</t>
  </si>
  <si>
    <t>Narrow spectrum beta-lactam agents (Ped NSBL)</t>
  </si>
  <si>
    <t>Azithromycin (Ped Azith)</t>
  </si>
  <si>
    <t>Antibacterial agents posing the highest risk for CDI (Ped CDI)</t>
  </si>
  <si>
    <t>Antifungal agents predominantly used for invasive candidiasis (Ped Antifungal)</t>
  </si>
  <si>
    <t>Appendix C. Factors used in NHSN risk adjustment of 2018 Baseline Neonatal SAAR negative binomial regression models</t>
  </si>
  <si>
    <t xml:space="preserve">Neonatal SAAR Agent Category </t>
  </si>
  <si>
    <t>All antibacterial agents (Neo All)</t>
  </si>
  <si>
    <t>Level of neonatal care and overall neonatal reporting to AU Option</t>
  </si>
  <si>
    <t>Number of annual outborn admissions</t>
  </si>
  <si>
    <t>Percentage of annual neonatal admissions by birthweight</t>
  </si>
  <si>
    <t>Total number of annual neonatal admissions</t>
  </si>
  <si>
    <t>Vancomycin predominantly used for treatment of late-onset sepsis (Neo Vanc)</t>
  </si>
  <si>
    <t>Level of neonatal care and facility Level IV capabilities</t>
  </si>
  <si>
    <t>Broad spectrum antibacterial agents predominantly used for hospital-onset infections (Neo BSHO)</t>
  </si>
  <si>
    <t>3rd generation cephalosporins (Neo Cephs)</t>
  </si>
  <si>
    <t>Facility type, total number of beds, medical school affiliation (combination)</t>
  </si>
  <si>
    <t>Ampicillin predominantly used for treatment of early-onset sepsis (Neo Amp)</t>
  </si>
  <si>
    <t>Aminoglycosides predominantly used for treatment of early-onset and late-onset sepsis (Neo Amino)</t>
  </si>
  <si>
    <t>Fluconazole predominantly used for candidiasis (Neo Fluco)</t>
  </si>
  <si>
    <t>https://publications.aap.org/hospitalpediatrics/article/12/2/190/184513/National-Healthcare-Safety-Network-2018-Baseline</t>
  </si>
  <si>
    <t>Amikacin</t>
  </si>
  <si>
    <t>Facilities that have withdrawn from NHSN were excluded from all analyses.</t>
  </si>
  <si>
    <t>Location/months with 0 days present reported were excluded from all analyses.</t>
  </si>
  <si>
    <t>Location/months reporting antimicrobial days of therapy (DOT) &gt; days present for any antimicrobial were excluded from all analyses.</t>
  </si>
  <si>
    <t>Location/months reporting total DOT &gt; the sum of the routes of administration for any antimicrobial were excluded from all analyses.</t>
  </si>
  <si>
    <t>Data were pooled across months, analyses took place at the location/year-level.</t>
  </si>
  <si>
    <t>Locations reporting N/A for all drugs within a SAAR agent category for all months were excluded from SAAR distribution analyses.</t>
  </si>
  <si>
    <t>Locations reporting N/A for any drug within a SAAR agent category for all months were excluded from percentage of use analyses.</t>
  </si>
  <si>
    <t>Facilities with 0 DOT reported for the entire year and &gt; 30 predicted DOT were excluded from state-level analyses.</t>
  </si>
  <si>
    <t>Only locations reporting ≥9 months of non-missing data (non-N/A) were included in final analyses.</t>
  </si>
  <si>
    <t>Pooled mean SAARs were calculated by summing observed antimicrobial days and predicted antimicrobial days across all locations by location type, and then dividing pooled observed DOT by pooled predicted DOT.</t>
  </si>
  <si>
    <t>SAAR distributional percentiles were calculated after excluding location/year records with predicted DOT less than 1.0. Distributional percentiles were only calculated if 20 or more locations met eligibility critiera for that location type.</t>
  </si>
  <si>
    <t xml:space="preserve">   - AU summary data</t>
  </si>
  <si>
    <t xml:space="preserve">   - Annual hospital survey data</t>
  </si>
  <si>
    <t xml:space="preserve">   - Facility information</t>
  </si>
  <si>
    <t xml:space="preserve">   - Facility mapped locations</t>
  </si>
  <si>
    <t xml:space="preserve">   - Facility monthly reporting plans</t>
  </si>
  <si>
    <t xml:space="preserve">Welcome to the 2023 National Healthcare Safety Network (NHSN) Antimicrobial Use (AU) Option Report using 2017 baseline adult and pediatric and 2018 baseline neonatal risk adjustment calculations. </t>
  </si>
  <si>
    <r>
      <rPr>
        <b/>
        <sz val="12"/>
        <color theme="1"/>
        <rFont val="Arial"/>
        <family val="2"/>
      </rPr>
      <t xml:space="preserve">1a. </t>
    </r>
    <r>
      <rPr>
        <sz val="12"/>
        <color theme="1"/>
        <rFont val="Arial"/>
        <family val="2"/>
      </rPr>
      <t>Characteristics of NHSN Acute Care Hospitals reporting to NHSN from Adult SAAR Locations for ≥9 months in 2023</t>
    </r>
  </si>
  <si>
    <r>
      <rPr>
        <b/>
        <sz val="12"/>
        <color theme="1"/>
        <rFont val="Arial"/>
        <family val="2"/>
      </rPr>
      <t xml:space="preserve">1b. </t>
    </r>
    <r>
      <rPr>
        <sz val="12"/>
        <color theme="1"/>
        <rFont val="Arial"/>
        <family val="2"/>
      </rPr>
      <t>Characteristics of NHSN Acute Care Hospitals reporting to NHSN from Pediatric SAAR Locations for ≥9 months in 2023</t>
    </r>
  </si>
  <si>
    <r>
      <rPr>
        <b/>
        <sz val="12"/>
        <color theme="1"/>
        <rFont val="Arial"/>
        <family val="2"/>
      </rPr>
      <t xml:space="preserve">1c. </t>
    </r>
    <r>
      <rPr>
        <sz val="12"/>
        <color theme="1"/>
        <rFont val="Arial"/>
        <family val="2"/>
      </rPr>
      <t>Characteristics of NHSN Acute Care Hospitals reporting to NHSN from Neonatal SAAR Locations for ≥9 months in 2023</t>
    </r>
  </si>
  <si>
    <t>2017 Baseline Adult SAARs using 2023 AU data</t>
  </si>
  <si>
    <t>2017 Baseline Pediatric SAARs using 2023 AU data</t>
  </si>
  <si>
    <t>2018 Baseline Neonatal SAARs using 2023 AU data</t>
  </si>
  <si>
    <t>2017 Baseline Adult SAAR Distributions, by State, using 2023 data</t>
  </si>
  <si>
    <t>2017 Baseline Pediatric SAAR Distributions, by State, using 2023 data</t>
  </si>
  <si>
    <t>2018 Baseline Neonatal SAAR Distributions, by State, using 2023 data</t>
  </si>
  <si>
    <t>1. The number of SAAR locations reporting at least 9 months of data in 2023. Values may differ by SAAR agent category and from values listed in Table 4a2 due to exclusion criteria used to produce SAARs and calculate percentages.</t>
  </si>
  <si>
    <t>1. The number of SAAR locations reporting at least 9 months of data in 2023. Values may differ by SAAR agent category and from values listed in Table 4c2 due to exclusion criteria used to produce SAARs and calculate percentages.</t>
  </si>
  <si>
    <t>1. The number of SAAR locations reporting at least 9 months of data in 2023. Values may differ by SAAR agent category and from values listed in Table 4d2 due to exclusion criteria used to produce SAARs and calculate percentages.</t>
  </si>
  <si>
    <t>1. The number of SAAR locations reporting at least 9 months of data in 2023. Values may differ by SAAR agent category and from values listed in Table 4f2 due to exclusion criteria used to produce SAARs and calculate percentages.</t>
  </si>
  <si>
    <r>
      <rPr>
        <b/>
        <sz val="14"/>
        <color theme="8" tint="-0.249977111117893"/>
        <rFont val="Arial"/>
        <family val="2"/>
      </rPr>
      <t>Table 5a:</t>
    </r>
    <r>
      <rPr>
        <b/>
        <sz val="14"/>
        <color rgb="FF00B0F0"/>
        <rFont val="Arial"/>
        <family val="2"/>
      </rPr>
      <t xml:space="preserve"> </t>
    </r>
    <r>
      <rPr>
        <b/>
        <sz val="12"/>
        <color theme="1"/>
        <rFont val="Arial"/>
        <family val="2"/>
      </rPr>
      <t>Adult all antibacterial agents SAAR distributions, by State</t>
    </r>
    <r>
      <rPr>
        <b/>
        <vertAlign val="superscript"/>
        <sz val="12"/>
        <color theme="1"/>
        <rFont val="Arial"/>
        <family val="2"/>
      </rPr>
      <t>1</t>
    </r>
  </si>
  <si>
    <r>
      <rPr>
        <b/>
        <sz val="14"/>
        <color theme="8" tint="-0.249977111117893"/>
        <rFont val="Arial"/>
        <family val="2"/>
      </rPr>
      <t>Table 5b:</t>
    </r>
    <r>
      <rPr>
        <b/>
        <sz val="14"/>
        <color rgb="FF00B0F0"/>
        <rFont val="Arial"/>
        <family val="2"/>
      </rPr>
      <t xml:space="preserve"> </t>
    </r>
    <r>
      <rPr>
        <b/>
        <sz val="12"/>
        <color theme="1"/>
        <rFont val="Arial"/>
        <family val="2"/>
      </rPr>
      <t>Adult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</si>
  <si>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5c:</t>
    </r>
    <r>
      <rPr>
        <b/>
        <sz val="14"/>
        <color rgb="FF00B0F0"/>
        <rFont val="Arial"/>
        <family val="2"/>
      </rPr>
      <t xml:space="preserve"> </t>
    </r>
    <r>
      <rPr>
        <b/>
        <sz val="12"/>
        <color theme="1"/>
        <rFont val="Arial"/>
        <family val="2"/>
      </rPr>
      <t>Adult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</si>
  <si>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5d:</t>
    </r>
    <r>
      <rPr>
        <b/>
        <sz val="14"/>
        <color rgb="FF00B0F0"/>
        <rFont val="Arial"/>
        <family val="2"/>
      </rPr>
      <t xml:space="preserve"> </t>
    </r>
    <r>
      <rPr>
        <b/>
        <sz val="12"/>
        <color theme="1"/>
        <rFont val="Arial"/>
        <family val="2"/>
      </rPr>
      <t>Adult antibacterial agents predominantly used for resistant Gram-positive infections SAAR distributions, by State</t>
    </r>
    <r>
      <rPr>
        <b/>
        <vertAlign val="superscript"/>
        <sz val="12"/>
        <color theme="1"/>
        <rFont val="Arial"/>
        <family val="2"/>
      </rPr>
      <t>1</t>
    </r>
  </si>
  <si>
    <r>
      <rPr>
        <b/>
        <sz val="14"/>
        <color theme="8" tint="-0.249977111117893"/>
        <rFont val="Arial"/>
        <family val="2"/>
      </rPr>
      <t>Table 5e:</t>
    </r>
    <r>
      <rPr>
        <b/>
        <sz val="14"/>
        <color rgb="FF00B0F0"/>
        <rFont val="Arial"/>
        <family val="2"/>
      </rPr>
      <t xml:space="preserve"> </t>
    </r>
    <r>
      <rPr>
        <b/>
        <sz val="12"/>
        <color theme="1"/>
        <rFont val="Arial"/>
        <family val="2"/>
      </rPr>
      <t>Adult narrow spectrum beta-lactam agents SAAR distributions, by State</t>
    </r>
    <r>
      <rPr>
        <b/>
        <vertAlign val="superscript"/>
        <sz val="12"/>
        <color theme="1"/>
        <rFont val="Arial"/>
        <family val="2"/>
      </rPr>
      <t>1</t>
    </r>
  </si>
  <si>
    <r>
      <rPr>
        <b/>
        <sz val="14"/>
        <color theme="8" tint="-0.249977111117893"/>
        <rFont val="Arial"/>
        <family val="2"/>
      </rPr>
      <t>Table 5f:</t>
    </r>
    <r>
      <rPr>
        <b/>
        <sz val="14"/>
        <color rgb="FF00B0F0"/>
        <rFont val="Arial"/>
        <family val="2"/>
      </rPr>
      <t xml:space="preserve"> </t>
    </r>
    <r>
      <rPr>
        <b/>
        <sz val="12"/>
        <color theme="1"/>
        <rFont val="Arial"/>
        <family val="2"/>
      </rPr>
      <t>Adult antifungal agents predominantly used for invasive candidiasis SAAR distributions, by State</t>
    </r>
    <r>
      <rPr>
        <b/>
        <vertAlign val="superscript"/>
        <sz val="12"/>
        <color theme="1"/>
        <rFont val="Arial"/>
        <family val="2"/>
      </rPr>
      <t>1</t>
    </r>
  </si>
  <si>
    <r>
      <rPr>
        <b/>
        <sz val="14"/>
        <color theme="8" tint="-0.249977111117893"/>
        <rFont val="Arial"/>
        <family val="2"/>
      </rPr>
      <t>Table 5g:</t>
    </r>
    <r>
      <rPr>
        <b/>
        <sz val="14"/>
        <color rgb="FF00B0F0"/>
        <rFont val="Arial"/>
        <family val="2"/>
      </rPr>
      <t xml:space="preserve"> </t>
    </r>
    <r>
      <rPr>
        <b/>
        <sz val="12"/>
        <color theme="1"/>
        <rFont val="Arial"/>
        <family val="2"/>
      </rPr>
      <t>Adult antibacterial agents posing the highest risk for CDI SAAR distributions, by State</t>
    </r>
    <r>
      <rPr>
        <b/>
        <vertAlign val="superscript"/>
        <sz val="12"/>
        <color theme="1"/>
        <rFont val="Arial"/>
        <family val="2"/>
      </rPr>
      <t>1</t>
    </r>
  </si>
  <si>
    <r>
      <rPr>
        <b/>
        <sz val="14"/>
        <color theme="8" tint="-0.249977111117893"/>
        <rFont val="Arial"/>
        <family val="2"/>
      </rPr>
      <t>Table 6a:</t>
    </r>
    <r>
      <rPr>
        <b/>
        <sz val="14"/>
        <color rgb="FF00B0F0"/>
        <rFont val="Arial"/>
        <family val="2"/>
      </rPr>
      <t xml:space="preserve"> </t>
    </r>
    <r>
      <rPr>
        <b/>
        <sz val="12"/>
        <color theme="1"/>
        <rFont val="Arial"/>
        <family val="2"/>
      </rPr>
      <t>Pediatric all antibacterial agents SAAR distributions, by State</t>
    </r>
    <r>
      <rPr>
        <b/>
        <vertAlign val="superscript"/>
        <sz val="12"/>
        <color theme="1"/>
        <rFont val="Arial"/>
        <family val="2"/>
      </rPr>
      <t>1</t>
    </r>
  </si>
  <si>
    <r>
      <rPr>
        <b/>
        <sz val="14"/>
        <color theme="8" tint="-0.249977111117893"/>
        <rFont val="Arial"/>
        <family val="2"/>
      </rPr>
      <t>Table 6b:</t>
    </r>
    <r>
      <rPr>
        <b/>
        <sz val="14"/>
        <color rgb="FF00B0F0"/>
        <rFont val="Arial"/>
        <family val="2"/>
      </rPr>
      <t xml:space="preserve"> </t>
    </r>
    <r>
      <rPr>
        <b/>
        <sz val="12"/>
        <color theme="1"/>
        <rFont val="Arial"/>
        <family val="2"/>
      </rPr>
      <t>Pediatric broad spectrum antibacterial agents predominantly used for hospital-onset infections SAAR distributions, by State</t>
    </r>
    <r>
      <rPr>
        <b/>
        <vertAlign val="superscript"/>
        <sz val="12"/>
        <color theme="1"/>
        <rFont val="Arial"/>
        <family val="2"/>
      </rPr>
      <t>1</t>
    </r>
  </si>
  <si>
    <r>
      <rPr>
        <b/>
        <sz val="14"/>
        <color theme="8" tint="-0.249977111117893"/>
        <rFont val="Arial"/>
        <family val="2"/>
      </rPr>
      <t>Table 6c:</t>
    </r>
    <r>
      <rPr>
        <b/>
        <sz val="14"/>
        <color rgb="FF00B0F0"/>
        <rFont val="Arial"/>
        <family val="2"/>
      </rPr>
      <t xml:space="preserve"> </t>
    </r>
    <r>
      <rPr>
        <b/>
        <sz val="12"/>
        <color theme="1"/>
        <rFont val="Arial"/>
        <family val="2"/>
      </rPr>
      <t>Pediatric broad spectrum antibacterial agents predominantly used for community-acquired infections SAAR distributions, by State</t>
    </r>
    <r>
      <rPr>
        <b/>
        <vertAlign val="superscript"/>
        <sz val="12"/>
        <color theme="1"/>
        <rFont val="Arial"/>
        <family val="2"/>
      </rPr>
      <t>1</t>
    </r>
  </si>
  <si>
    <r>
      <rPr>
        <b/>
        <sz val="14"/>
        <color theme="8" tint="-0.249977111117893"/>
        <rFont val="Arial"/>
        <family val="2"/>
      </rPr>
      <t>Table 6d:</t>
    </r>
    <r>
      <rPr>
        <b/>
        <sz val="14"/>
        <color rgb="FF00B0F0"/>
        <rFont val="Arial"/>
        <family val="2"/>
      </rPr>
      <t xml:space="preserve"> </t>
    </r>
    <r>
      <rPr>
        <b/>
        <sz val="12"/>
        <color theme="1"/>
        <rFont val="Arial"/>
        <family val="2"/>
      </rPr>
      <t>Pediatric antibacterial agents predominantly used for resistant Gram-positive infections (e.g., MRSA) SAAR distributions, by State</t>
    </r>
    <r>
      <rPr>
        <b/>
        <vertAlign val="superscript"/>
        <sz val="12"/>
        <color theme="1"/>
        <rFont val="Arial"/>
        <family val="2"/>
      </rPr>
      <t>1</t>
    </r>
  </si>
  <si>
    <r>
      <rPr>
        <b/>
        <sz val="14"/>
        <color theme="8" tint="-0.249977111117893"/>
        <rFont val="Arial"/>
        <family val="2"/>
      </rPr>
      <t>Table 6e:</t>
    </r>
    <r>
      <rPr>
        <b/>
        <sz val="14"/>
        <color rgb="FF00B0F0"/>
        <rFont val="Arial"/>
        <family val="2"/>
      </rPr>
      <t xml:space="preserve"> </t>
    </r>
    <r>
      <rPr>
        <b/>
        <sz val="12"/>
        <color theme="1"/>
        <rFont val="Arial"/>
        <family val="2"/>
      </rPr>
      <t>Pediatric narrow spectrum beta-lactam agents SAAR distributions, by State</t>
    </r>
    <r>
      <rPr>
        <b/>
        <vertAlign val="superscript"/>
        <sz val="12"/>
        <color theme="1"/>
        <rFont val="Arial"/>
        <family val="2"/>
      </rPr>
      <t>1</t>
    </r>
  </si>
  <si>
    <r>
      <rPr>
        <b/>
        <sz val="14"/>
        <color theme="8" tint="-0.249977111117893"/>
        <rFont val="Arial"/>
        <family val="2"/>
      </rPr>
      <t>Table 6f:</t>
    </r>
    <r>
      <rPr>
        <b/>
        <sz val="14"/>
        <color rgb="FF00B0F0"/>
        <rFont val="Arial"/>
        <family val="2"/>
      </rPr>
      <t xml:space="preserve"> </t>
    </r>
    <r>
      <rPr>
        <b/>
        <sz val="12"/>
        <color theme="1"/>
        <rFont val="Arial"/>
        <family val="2"/>
      </rPr>
      <t>Pediatric Azithromycin SAAR distributions, by State</t>
    </r>
    <r>
      <rPr>
        <b/>
        <vertAlign val="superscript"/>
        <sz val="12"/>
        <color theme="1"/>
        <rFont val="Arial"/>
        <family val="2"/>
      </rPr>
      <t>1</t>
    </r>
  </si>
  <si>
    <r>
      <rPr>
        <b/>
        <sz val="14"/>
        <color theme="8" tint="-0.249977111117893"/>
        <rFont val="Arial"/>
        <family val="2"/>
      </rPr>
      <t>Table 6g:</t>
    </r>
    <r>
      <rPr>
        <b/>
        <sz val="14"/>
        <color rgb="FF00B0F0"/>
        <rFont val="Arial"/>
        <family val="2"/>
      </rPr>
      <t xml:space="preserve"> </t>
    </r>
    <r>
      <rPr>
        <b/>
        <sz val="12"/>
        <color theme="1"/>
        <rFont val="Arial"/>
        <family val="2"/>
      </rPr>
      <t>Pediatric antibacterial agents posing the highest risk for CDI SAAR distributions, by State</t>
    </r>
    <r>
      <rPr>
        <b/>
        <vertAlign val="superscript"/>
        <sz val="12"/>
        <color theme="1"/>
        <rFont val="Arial"/>
        <family val="2"/>
      </rPr>
      <t>1</t>
    </r>
  </si>
  <si>
    <r>
      <rPr>
        <b/>
        <sz val="14"/>
        <color theme="8" tint="-0.249977111117893"/>
        <rFont val="Arial"/>
        <family val="2"/>
      </rPr>
      <t>Table 6h:</t>
    </r>
    <r>
      <rPr>
        <b/>
        <sz val="14"/>
        <color rgb="FF00B0F0"/>
        <rFont val="Arial"/>
        <family val="2"/>
      </rPr>
      <t xml:space="preserve"> </t>
    </r>
    <r>
      <rPr>
        <b/>
        <sz val="12"/>
        <color theme="1"/>
        <rFont val="Arial"/>
        <family val="2"/>
      </rPr>
      <t>Pediatric antifungal agents predominantly used for invasive candidiasis SAAR distributions, by State</t>
    </r>
    <r>
      <rPr>
        <b/>
        <vertAlign val="superscript"/>
        <sz val="12"/>
        <color theme="1"/>
        <rFont val="Arial"/>
        <family val="2"/>
      </rPr>
      <t>1</t>
    </r>
  </si>
  <si>
    <t>The 2023 National Healthcare Safety Network (NHSN) Antimicrobial Use (AU) Option Report summarizes data reported to NHSN for the calendar year 2023.</t>
  </si>
  <si>
    <t>Only patient care locations reporting 9 months or more in 2023 were included in analyses. Analyses were limited to SAAR locations reporting from eligible facility types.</t>
  </si>
  <si>
    <t>More information regarding locations and facilities eligible to receive SAARs can be found in the SAAR guide. 2023 survey data were used for risk adjustment, when possible.</t>
  </si>
  <si>
    <t>2022 surveys were used for risk adjustment for facilities missing 2023 NHSN Annual Hospital Surveys. Additional exclusion criteria based on the neonatal portion of the survey were applied as described in the SAAR guide.</t>
  </si>
  <si>
    <t>All data frozen July 1, 2023</t>
  </si>
  <si>
    <t>Step down neonatal nursery (Level II) (n=213)</t>
  </si>
  <si>
    <t>Cefepime (IV)</t>
  </si>
  <si>
    <t>Piperacillin/Tazobactam (IV)</t>
  </si>
  <si>
    <t>Meropenem (IV)</t>
  </si>
  <si>
    <t>Ertapenem (IV)</t>
  </si>
  <si>
    <t>Imipenem/Cilastatin (IV)</t>
  </si>
  <si>
    <t>Level II/III NICU (n=323)</t>
  </si>
  <si>
    <t>Level III NICU (n=222)</t>
  </si>
  <si>
    <t>Level IV NICU (n=103)</t>
  </si>
  <si>
    <t>Step down neonatal nursery (Level II) (n=212)</t>
  </si>
  <si>
    <t>Level II/III NICU (n=322)</t>
  </si>
  <si>
    <t>Level III NICU (n=219)</t>
  </si>
  <si>
    <t>Ceftazidime (IV)</t>
  </si>
  <si>
    <t>Ceftriaxone (IV)</t>
  </si>
  <si>
    <t>Cefotaxime (IV)</t>
  </si>
  <si>
    <t>Step down neonatal nursery (Level II) (n=211)</t>
  </si>
  <si>
    <t>Level II/III NICU (n=317)</t>
  </si>
  <si>
    <t>Level III NICU (n=226)</t>
  </si>
  <si>
    <t>Step down neonatal nursery (Level II) (n=205)</t>
  </si>
  <si>
    <t>Level II/III NICU (n=311)</t>
  </si>
  <si>
    <t>Level III NICU (n=206)</t>
  </si>
  <si>
    <t>Level IV NICU (n=100)</t>
  </si>
  <si>
    <t>.</t>
  </si>
  <si>
    <r>
      <t>Table 1c. Characteristics of Acute Care Hospitals reporting to NHSN AU Option from Neonatal SAAR Locations for ≥9 months in 2023 (n=801)</t>
    </r>
    <r>
      <rPr>
        <vertAlign val="superscript"/>
        <sz val="11"/>
        <color theme="1"/>
        <rFont val="Arial"/>
        <family val="2"/>
      </rPr>
      <t>1</t>
    </r>
  </si>
  <si>
    <t>38 (4.7%)</t>
  </si>
  <si>
    <t>744 (92.9%)</t>
  </si>
  <si>
    <t>9 (1.1%)</t>
  </si>
  <si>
    <t>5 (0.6%)</t>
  </si>
  <si>
    <t>67 (8.4%)</t>
  </si>
  <si>
    <t>113 (14.1%)</t>
  </si>
  <si>
    <t>106 (13.2%)</t>
  </si>
  <si>
    <t>515 (64.3%)</t>
  </si>
  <si>
    <t>293 (195, 435)</t>
  </si>
  <si>
    <t>48 (28, 85)</t>
  </si>
  <si>
    <r>
      <rPr>
        <vertAlign val="superscript"/>
        <sz val="11"/>
        <color theme="1"/>
        <rFont val="Arial"/>
        <family val="2"/>
      </rPr>
      <t>1</t>
    </r>
    <r>
      <rPr>
        <sz val="11"/>
        <color theme="1"/>
        <rFont val="Arial"/>
        <family val="2"/>
      </rPr>
      <t>For states with &lt;10 facilities, percentile data is omitted due to insufficient data. For states with 10-19 facilities, only median values are shown. For states with ≥20 facilities, full distributions are displayed.</t>
    </r>
  </si>
  <si>
    <t>Drugs in adult broad spectrum antibacterial agents predominantly used for hospital-onset infections SAAR agent category: Amikacin (IV only), Aztreonam (IV only), Cefepime, Ceftazidime, Doripenem, Gentamicin (IV only), Imipenem/Cilastatin, Meropenem, Piperacillin/Tazobactam, Tobramycin (IV only)</t>
  </si>
  <si>
    <t>Drugs in pediatric broad spectrum antibacterial agents predominantly used for hospital-onset infections SAAR agent category: Amikacin (IV only), Aztreonam (IV only), Cefepime, Ceftazidime, Ciprofloxacin, Doripenem, Ertapenem, Gemifloxacin, Imipenem/Cilastatin, Levofloxacin, Meropenem, Moxifloxacin, Piperacillin/Tazobactam, Tobramycin (IV only)</t>
  </si>
  <si>
    <t>Drugs in pediatric broad spectrum antibacterial agents predominantly used for community-acquired infections SAAR agent category: Amoxicillin/Clavulanate, Ampicillin/Sulbactam, Cefaclor, Cefdinir, Cefixime, Cefotaxime, Cefpodoxime, Cefprozil, Ceftriaxone, Cefuroxime</t>
  </si>
  <si>
    <t>Drugs in pediatric antibacterial agents predominantly used for resistant Gram-positive infections (e.g., MRSA) SAAR agent category: Ceftaroline, Clindamycin, Dalbavancin, Daptomycin, Linezolid, Oritavancin, Quinipristin/Dalfopristin, Tedizolid, Telavancin, Vancomycin (IV only)</t>
  </si>
  <si>
    <t>Drugs in neonatal broad spectrum antibacterial agents predominantly used for hospital-onset infections SAAR agent category: Cefepime (IV only), Ertapenem (IV only), Imipenem/Cilastatin (IV only), Meropenem (IV only), Piperacillin/Tazobactam (IV only)</t>
  </si>
  <si>
    <r>
      <t>No. of facilities with ≥1 predicted antimicrobial day</t>
    </r>
    <r>
      <rPr>
        <b/>
        <vertAlign val="superscript"/>
        <sz val="11"/>
        <color theme="1"/>
        <rFont val="Arial"/>
        <family val="2"/>
      </rPr>
      <t>2</t>
    </r>
  </si>
  <si>
    <t>β-lactam/β-lactamase inhibitor combination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</si>
</sst>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0.000"/>
    <numFmt numFmtId="165" formatCode="0.0"/>
    <numFmt numFmtId="166" formatCode="0.0%"/>
  </numFmts>
  <fonts count="28"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b/>
      <sz val="14"/>
      <color theme="8" tint="-0.249977111117893"/>
      <name val="Arial"/>
      <family val="2"/>
    </font>
    <font>
      <b/>
      <sz val="14"/>
      <color rgb="FF00B0F0"/>
      <name val="Arial"/>
      <family val="2"/>
    </font>
    <font>
      <b/>
      <sz val="11"/>
      <color theme="1"/>
      <name val="Arial"/>
      <family val="2"/>
    </font>
    <font>
      <b/>
      <vertAlign val="superscript"/>
      <sz val="11"/>
      <color theme="1"/>
      <name val="Arial"/>
      <family val="2"/>
    </font>
    <font>
      <sz val="10"/>
      <color theme="1"/>
      <name val="Arial"/>
      <family val="2"/>
    </font>
    <font>
      <b/>
      <sz val="12"/>
      <color theme="8" tint="-0.249977111117893"/>
      <name val="Arial"/>
      <family val="2"/>
    </font>
    <font>
      <b/>
      <sz val="14"/>
      <color theme="0"/>
      <name val="Arial"/>
      <family val="2"/>
    </font>
    <font>
      <sz val="20"/>
      <color theme="1"/>
      <name val="Arial"/>
      <family val="2"/>
    </font>
    <font>
      <sz val="12"/>
      <color theme="1"/>
      <name val="Arial"/>
      <family val="2"/>
    </font>
    <font>
      <u/>
      <sz val="11"/>
      <color theme="10"/>
      <name val="Calibri"/>
      <family val="2"/>
      <scheme val="minor"/>
    </font>
    <font>
      <b/>
      <sz val="14"/>
      <name val="Arial"/>
      <family val="2"/>
    </font>
    <font>
      <b/>
      <sz val="12"/>
      <name val="Arial"/>
      <family val="2"/>
    </font>
    <font>
      <sz val="12"/>
      <name val="Arial"/>
      <family val="2"/>
    </font>
    <font>
      <sz val="10"/>
      <name val="Arial"/>
      <family val="2"/>
    </font>
    <font>
      <b/>
      <sz val="16"/>
      <color theme="1"/>
      <name val="Arial"/>
      <family val="2"/>
    </font>
    <font>
      <sz val="11"/>
      <color theme="1"/>
      <name val="Calibri"/>
      <family val="2"/>
    </font>
    <font>
      <vertAlign val="superscript"/>
      <sz val="11"/>
      <color theme="1"/>
      <name val="Arial"/>
      <family val="2"/>
    </font>
    <font>
      <b/>
      <sz val="10"/>
      <color theme="1"/>
      <name val="Arial"/>
      <family val="2"/>
    </font>
    <font>
      <u/>
      <sz val="10"/>
      <name val="Arial"/>
      <family val="2"/>
    </font>
    <font>
      <b/>
      <sz val="14"/>
      <color theme="1"/>
      <name val="Arial"/>
      <family val="2"/>
    </font>
    <font>
      <b/>
      <vertAlign val="superscript"/>
      <sz val="12"/>
      <color theme="1"/>
      <name val="Arial"/>
      <family val="2"/>
    </font>
    <font>
      <b/>
      <vertAlign val="superscript"/>
      <sz val="14"/>
      <color theme="1"/>
      <name val="Arial"/>
      <family val="2"/>
    </font>
    <font>
      <sz val="11"/>
      <name val="Arial"/>
      <family val="2"/>
    </font>
    <font>
      <sz val="11"/>
      <color theme="1"/>
      <name val="Arial"/>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749992370372631"/>
        <bgColor indexed="64"/>
      </patternFill>
    </fill>
    <fill>
      <patternFill patternType="solid">
        <fgColor rgb="FFDCE6F1"/>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0" fontId="13" fillId="0" borderId="0" applyNumberFormat="0" applyFill="0" applyBorder="0" applyAlignment="0" applyProtection="0"/>
  </cellStyleXfs>
  <cellXfs count="273">
    <xf numFmtId="0" fontId="0" fillId="0" borderId="0" xfId="0"/>
    <xf numFmtId="4" fontId="2" fillId="2" borderId="0" xfId="0" applyNumberFormat="1" applyFont="1" applyFill="1" applyAlignment="1">
      <alignment horizontal="center" vertical="top" wrapText="1"/>
    </xf>
    <xf numFmtId="3" fontId="6" fillId="4" borderId="21" xfId="1" applyNumberFormat="1" applyFont="1" applyFill="1" applyBorder="1" applyAlignment="1">
      <alignment horizontal="center" wrapText="1"/>
    </xf>
    <xf numFmtId="0" fontId="2" fillId="5" borderId="32" xfId="0" applyFont="1" applyFill="1" applyBorder="1" applyAlignment="1">
      <alignment vertical="top"/>
    </xf>
    <xf numFmtId="0" fontId="2" fillId="5" borderId="33" xfId="0" applyFont="1" applyFill="1" applyBorder="1" applyAlignment="1">
      <alignment vertical="top" wrapText="1"/>
    </xf>
    <xf numFmtId="0" fontId="8" fillId="2" borderId="0" xfId="0" applyFont="1" applyFill="1" applyAlignment="1">
      <alignment horizontal="left"/>
    </xf>
    <xf numFmtId="0" fontId="2" fillId="0" borderId="0" xfId="0" applyFont="1" applyAlignment="1">
      <alignment horizontal="left"/>
    </xf>
    <xf numFmtId="0" fontId="2" fillId="0" borderId="0" xfId="0" applyFont="1"/>
    <xf numFmtId="0" fontId="2" fillId="2" borderId="0" xfId="0" applyFont="1" applyFill="1" applyAlignment="1">
      <alignment horizontal="center" vertical="top" wrapText="1"/>
    </xf>
    <xf numFmtId="164" fontId="2" fillId="2" borderId="0" xfId="0" applyNumberFormat="1" applyFont="1" applyFill="1" applyAlignment="1">
      <alignment horizontal="center" vertical="top" wrapText="1"/>
    </xf>
    <xf numFmtId="0" fontId="12" fillId="0" borderId="0" xfId="0" applyFont="1"/>
    <xf numFmtId="0" fontId="8" fillId="0" borderId="0" xfId="0" applyFont="1"/>
    <xf numFmtId="0" fontId="3" fillId="7" borderId="1" xfId="0" applyFont="1" applyFill="1" applyBorder="1" applyAlignment="1">
      <alignment wrapText="1"/>
    </xf>
    <xf numFmtId="0" fontId="3" fillId="7" borderId="2" xfId="0" applyFont="1" applyFill="1" applyBorder="1" applyAlignment="1">
      <alignment horizontal="center" wrapText="1"/>
    </xf>
    <xf numFmtId="0" fontId="3" fillId="7" borderId="25" xfId="0" applyFont="1" applyFill="1" applyBorder="1" applyAlignment="1">
      <alignment horizontal="center" wrapText="1"/>
    </xf>
    <xf numFmtId="0" fontId="12" fillId="0" borderId="12" xfId="0" applyFont="1" applyBorder="1"/>
    <xf numFmtId="0" fontId="12" fillId="0" borderId="0" xfId="0" applyFont="1" applyAlignment="1">
      <alignment horizontal="center"/>
    </xf>
    <xf numFmtId="0" fontId="12" fillId="0" borderId="35" xfId="0" applyFont="1" applyBorder="1" applyAlignment="1">
      <alignment horizontal="center"/>
    </xf>
    <xf numFmtId="0" fontId="12" fillId="0" borderId="36" xfId="0" applyFont="1" applyBorder="1"/>
    <xf numFmtId="0" fontId="12" fillId="0" borderId="37" xfId="0" applyFont="1" applyBorder="1" applyAlignment="1">
      <alignment horizontal="center"/>
    </xf>
    <xf numFmtId="0" fontId="12" fillId="0" borderId="38" xfId="0" applyFont="1" applyBorder="1" applyAlignment="1">
      <alignment horizontal="center"/>
    </xf>
    <xf numFmtId="0" fontId="15" fillId="0" borderId="0" xfId="0" applyFont="1"/>
    <xf numFmtId="0" fontId="16" fillId="0" borderId="0" xfId="0" applyFont="1"/>
    <xf numFmtId="0" fontId="17" fillId="0" borderId="0" xfId="0" applyFont="1"/>
    <xf numFmtId="0" fontId="15" fillId="0" borderId="0" xfId="3" applyFont="1"/>
    <xf numFmtId="0" fontId="16" fillId="0" borderId="0" xfId="3" applyFont="1"/>
    <xf numFmtId="0" fontId="3" fillId="0" borderId="0" xfId="0" applyFont="1" applyAlignment="1">
      <alignment wrapText="1"/>
    </xf>
    <xf numFmtId="0" fontId="6" fillId="0" borderId="0" xfId="0" applyFont="1"/>
    <xf numFmtId="0" fontId="2" fillId="0" borderId="0" xfId="0" applyFont="1" applyAlignment="1">
      <alignment horizontal="center"/>
    </xf>
    <xf numFmtId="0" fontId="6" fillId="0" borderId="4" xfId="0" applyFont="1" applyBorder="1"/>
    <xf numFmtId="0" fontId="6" fillId="0" borderId="39" xfId="0" applyFont="1" applyBorder="1" applyAlignment="1">
      <alignment horizontal="center"/>
    </xf>
    <xf numFmtId="166" fontId="2" fillId="0" borderId="0" xfId="0" applyNumberFormat="1" applyFont="1" applyAlignment="1">
      <alignment horizontal="center"/>
    </xf>
    <xf numFmtId="0" fontId="2" fillId="0" borderId="12" xfId="0" applyFont="1" applyBorder="1"/>
    <xf numFmtId="0" fontId="2" fillId="0" borderId="35" xfId="0" applyFont="1" applyBorder="1" applyAlignment="1">
      <alignment horizontal="center"/>
    </xf>
    <xf numFmtId="0" fontId="2" fillId="0" borderId="40" xfId="0" applyFont="1" applyBorder="1"/>
    <xf numFmtId="0" fontId="2" fillId="0" borderId="41" xfId="0" applyFont="1" applyBorder="1" applyAlignment="1">
      <alignment horizontal="center"/>
    </xf>
    <xf numFmtId="166" fontId="2" fillId="0" borderId="0" xfId="0" applyNumberFormat="1" applyFont="1"/>
    <xf numFmtId="0" fontId="6" fillId="0" borderId="12" xfId="0" applyFont="1" applyBorder="1"/>
    <xf numFmtId="0" fontId="6" fillId="0" borderId="35" xfId="0" applyFont="1" applyBorder="1" applyAlignment="1">
      <alignment horizontal="center"/>
    </xf>
    <xf numFmtId="0" fontId="2" fillId="0" borderId="36" xfId="0" applyFont="1" applyBorder="1"/>
    <xf numFmtId="0" fontId="2" fillId="0" borderId="38" xfId="0" applyFont="1" applyBorder="1" applyAlignment="1">
      <alignment horizontal="center"/>
    </xf>
    <xf numFmtId="0" fontId="0" fillId="0" borderId="0" xfId="0" applyAlignment="1">
      <alignment vertical="center"/>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0" xfId="0" applyFont="1"/>
    <xf numFmtId="0" fontId="2" fillId="0" borderId="0" xfId="0" applyFont="1" applyAlignment="1">
      <alignment horizontal="left"/>
    </xf>
    <xf numFmtId="0" fontId="2" fillId="0" borderId="32" xfId="0" applyFont="1" applyBorder="1" applyAlignment="1">
      <alignment horizontal="left" vertical="top"/>
    </xf>
    <xf numFmtId="0" fontId="2" fillId="2" borderId="32" xfId="0" applyFont="1" applyFill="1" applyBorder="1"/>
    <xf numFmtId="0" fontId="2" fillId="2" borderId="45" xfId="0" applyFont="1" applyFill="1" applyBorder="1"/>
    <xf numFmtId="0" fontId="12" fillId="2" borderId="32" xfId="0" applyFont="1" applyFill="1" applyBorder="1"/>
    <xf numFmtId="0" fontId="12" fillId="2" borderId="32" xfId="0" applyFont="1" applyFill="1" applyBorder="1" applyAlignment="1">
      <alignment horizontal="left" vertical="top"/>
    </xf>
    <xf numFmtId="0" fontId="12" fillId="2" borderId="45" xfId="0" applyFont="1" applyFill="1" applyBorder="1"/>
    <xf numFmtId="165" fontId="2" fillId="2" borderId="32" xfId="0" applyNumberFormat="1" applyFont="1" applyFill="1" applyBorder="1" applyAlignment="1">
      <alignment horizontal="center"/>
    </xf>
    <xf numFmtId="0" fontId="2" fillId="2" borderId="45" xfId="0" applyFont="1" applyFill="1" applyBorder="1" applyAlignment="1">
      <alignment horizontal="left" vertical="top" wrapText="1"/>
    </xf>
    <xf numFmtId="0" fontId="12" fillId="2" borderId="32" xfId="0" applyFont="1" applyFill="1" applyBorder="1" applyAlignment="1">
      <alignment wrapText="1"/>
    </xf>
    <xf numFmtId="165" fontId="2" fillId="2" borderId="45" xfId="0" applyNumberFormat="1" applyFont="1" applyFill="1" applyBorder="1" applyAlignment="1">
      <alignment horizontal="center"/>
    </xf>
    <xf numFmtId="0" fontId="2" fillId="2" borderId="32" xfId="0" applyFont="1" applyFill="1" applyBorder="1" applyAlignment="1">
      <alignment horizontal="left" vertical="top"/>
    </xf>
    <xf numFmtId="0" fontId="2" fillId="2" borderId="45" xfId="0" applyFont="1" applyFill="1" applyBorder="1" applyAlignment="1">
      <alignment horizontal="left" vertical="top"/>
    </xf>
    <xf numFmtId="0" fontId="2" fillId="2" borderId="0" xfId="0" applyFont="1" applyFill="1" applyAlignment="1">
      <alignment vertical="top"/>
    </xf>
    <xf numFmtId="0" fontId="2" fillId="2" borderId="45" xfId="0" applyFont="1" applyFill="1" applyBorder="1" applyAlignment="1"/>
    <xf numFmtId="165" fontId="2" fillId="2" borderId="32" xfId="0" applyNumberFormat="1" applyFont="1" applyFill="1" applyBorder="1" applyAlignment="1">
      <alignment horizontal="center" vertical="top"/>
    </xf>
    <xf numFmtId="0" fontId="2" fillId="5" borderId="32" xfId="0" applyFont="1" applyFill="1" applyBorder="1" applyAlignment="1">
      <alignment vertical="top" wrapText="1"/>
    </xf>
    <xf numFmtId="0" fontId="2" fillId="2" borderId="45" xfId="0" applyFont="1" applyFill="1" applyBorder="1" applyAlignment="1">
      <alignment horizontal="left"/>
    </xf>
    <xf numFmtId="0" fontId="2" fillId="2" borderId="32" xfId="0" applyFont="1" applyFill="1" applyBorder="1" applyAlignment="1">
      <alignment vertical="top"/>
    </xf>
    <xf numFmtId="0" fontId="2" fillId="2" borderId="32" xfId="0" applyFont="1" applyFill="1" applyBorder="1" applyAlignment="1"/>
    <xf numFmtId="0" fontId="2" fillId="2" borderId="32" xfId="0" applyFont="1" applyFill="1" applyBorder="1" applyAlignment="1">
      <alignment horizontal="left"/>
    </xf>
    <xf numFmtId="0" fontId="2" fillId="2" borderId="32" xfId="0" applyFont="1" applyFill="1" applyBorder="1" applyAlignment="1">
      <alignment vertical="top" wrapText="1"/>
    </xf>
    <xf numFmtId="0" fontId="2" fillId="2" borderId="5" xfId="0" applyFont="1" applyFill="1" applyBorder="1" applyAlignment="1">
      <alignment horizontal="center" vertical="top" wrapText="1"/>
    </xf>
    <xf numFmtId="0" fontId="2" fillId="2" borderId="13" xfId="0" applyFont="1" applyFill="1" applyBorder="1" applyAlignment="1">
      <alignment horizontal="center" vertical="top" wrapText="1"/>
    </xf>
    <xf numFmtId="3" fontId="2" fillId="2" borderId="6" xfId="0" applyNumberFormat="1" applyFont="1" applyFill="1" applyBorder="1" applyAlignment="1">
      <alignment horizontal="center" vertical="top" wrapText="1"/>
    </xf>
    <xf numFmtId="3" fontId="2" fillId="2" borderId="14" xfId="0" applyNumberFormat="1" applyFont="1" applyFill="1" applyBorder="1" applyAlignment="1">
      <alignment horizontal="center" vertical="top" wrapText="1"/>
    </xf>
    <xf numFmtId="3" fontId="2" fillId="2" borderId="13" xfId="0" applyNumberFormat="1" applyFont="1" applyFill="1" applyBorder="1" applyAlignment="1">
      <alignment horizontal="center" vertical="top" wrapText="1"/>
    </xf>
    <xf numFmtId="0" fontId="2" fillId="2" borderId="4" xfId="0" applyFont="1" applyFill="1" applyBorder="1" applyAlignment="1">
      <alignment horizontal="left" vertical="top" wrapText="1"/>
    </xf>
    <xf numFmtId="164" fontId="2" fillId="2" borderId="35" xfId="0" applyNumberFormat="1" applyFont="1" applyFill="1" applyBorder="1" applyAlignment="1">
      <alignment horizontal="center" vertical="top" wrapText="1"/>
    </xf>
    <xf numFmtId="4" fontId="2" fillId="2" borderId="0" xfId="0" applyNumberFormat="1" applyFont="1" applyFill="1" applyBorder="1" applyAlignment="1">
      <alignment horizontal="center" vertical="top" wrapText="1"/>
    </xf>
    <xf numFmtId="0" fontId="6" fillId="4" borderId="22" xfId="0" applyFont="1" applyFill="1" applyBorder="1" applyAlignment="1">
      <alignment horizontal="center" wrapText="1"/>
    </xf>
    <xf numFmtId="165" fontId="2" fillId="2" borderId="0" xfId="0" applyNumberFormat="1" applyFont="1" applyFill="1"/>
    <xf numFmtId="165" fontId="2" fillId="2" borderId="41" xfId="0" applyNumberFormat="1" applyFont="1" applyFill="1" applyBorder="1" applyAlignment="1">
      <alignment horizontal="center" vertical="top"/>
    </xf>
    <xf numFmtId="3" fontId="2" fillId="2" borderId="42" xfId="2" applyNumberFormat="1" applyFont="1" applyFill="1" applyBorder="1" applyAlignment="1">
      <alignment horizontal="center" vertical="top" wrapText="1"/>
    </xf>
    <xf numFmtId="0" fontId="2" fillId="0" borderId="0" xfId="0" applyFont="1" applyFill="1" applyBorder="1"/>
    <xf numFmtId="0" fontId="0" fillId="0" borderId="0" xfId="0" applyAlignment="1">
      <alignment vertical="center"/>
    </xf>
    <xf numFmtId="0" fontId="2" fillId="5" borderId="24" xfId="0" applyFont="1" applyFill="1" applyBorder="1" applyAlignment="1">
      <alignment vertical="top" wrapText="1"/>
    </xf>
    <xf numFmtId="164" fontId="2" fillId="2" borderId="9" xfId="0" applyNumberFormat="1" applyFont="1" applyFill="1" applyBorder="1" applyAlignment="1">
      <alignment horizontal="center" vertical="top" wrapText="1"/>
    </xf>
    <xf numFmtId="164" fontId="2" fillId="2" borderId="6" xfId="0" applyNumberFormat="1" applyFont="1" applyFill="1" applyBorder="1" applyAlignment="1">
      <alignment horizontal="center" vertical="top" wrapText="1"/>
    </xf>
    <xf numFmtId="3" fontId="2" fillId="2" borderId="5" xfId="0" applyNumberFormat="1" applyFont="1" applyFill="1" applyBorder="1" applyAlignment="1">
      <alignment horizontal="center" vertical="top" wrapText="1"/>
    </xf>
    <xf numFmtId="4" fontId="2" fillId="2" borderId="9" xfId="0" applyNumberFormat="1" applyFont="1" applyFill="1" applyBorder="1" applyAlignment="1">
      <alignment horizontal="center" vertical="top" wrapText="1"/>
    </xf>
    <xf numFmtId="0" fontId="0" fillId="2" borderId="0" xfId="0" applyFill="1"/>
    <xf numFmtId="0" fontId="2" fillId="2" borderId="0" xfId="0" applyFont="1" applyFill="1" applyBorder="1" applyAlignment="1">
      <alignment horizontal="center" vertical="top" wrapText="1"/>
    </xf>
    <xf numFmtId="164" fontId="2" fillId="2" borderId="0" xfId="0" applyNumberFormat="1" applyFont="1" applyFill="1" applyBorder="1" applyAlignment="1">
      <alignment horizontal="center" vertical="top" wrapText="1"/>
    </xf>
    <xf numFmtId="0" fontId="6" fillId="4" borderId="19" xfId="0" applyFont="1" applyFill="1" applyBorder="1" applyAlignment="1">
      <alignment horizontal="left" wrapText="1"/>
    </xf>
    <xf numFmtId="0" fontId="6" fillId="4" borderId="20" xfId="0" applyFont="1" applyFill="1" applyBorder="1" applyAlignment="1">
      <alignment horizontal="left" wrapText="1"/>
    </xf>
    <xf numFmtId="0" fontId="2" fillId="5" borderId="27" xfId="0" applyFont="1" applyFill="1" applyBorder="1" applyAlignment="1">
      <alignment vertical="top"/>
    </xf>
    <xf numFmtId="0" fontId="2" fillId="5" borderId="30" xfId="0" applyFont="1" applyFill="1" applyBorder="1" applyAlignment="1">
      <alignment vertical="top"/>
    </xf>
    <xf numFmtId="0" fontId="2" fillId="5" borderId="24" xfId="0" applyFont="1" applyFill="1" applyBorder="1" applyAlignment="1">
      <alignment vertical="top"/>
    </xf>
    <xf numFmtId="165" fontId="2" fillId="2" borderId="25" xfId="0" applyNumberFormat="1" applyFont="1" applyFill="1" applyBorder="1" applyAlignment="1">
      <alignment horizontal="center" vertical="top"/>
    </xf>
    <xf numFmtId="165" fontId="2" fillId="2" borderId="28" xfId="0" applyNumberFormat="1" applyFont="1" applyFill="1" applyBorder="1" applyAlignment="1">
      <alignment horizontal="center" vertical="top"/>
    </xf>
    <xf numFmtId="165" fontId="2" fillId="2" borderId="31" xfId="0" applyNumberFormat="1" applyFont="1" applyFill="1" applyBorder="1" applyAlignment="1">
      <alignment horizontal="center" vertical="top"/>
    </xf>
    <xf numFmtId="165" fontId="6" fillId="4" borderId="22" xfId="0" applyNumberFormat="1" applyFont="1" applyFill="1" applyBorder="1" applyAlignment="1">
      <alignment horizontal="center" wrapText="1"/>
    </xf>
    <xf numFmtId="3" fontId="2" fillId="2" borderId="2" xfId="2" applyNumberFormat="1" applyFont="1" applyFill="1" applyBorder="1" applyAlignment="1">
      <alignment horizontal="center" vertical="top" wrapText="1"/>
    </xf>
    <xf numFmtId="0" fontId="2" fillId="5" borderId="27" xfId="0" applyFont="1" applyFill="1" applyBorder="1" applyAlignment="1">
      <alignment vertical="top" wrapText="1"/>
    </xf>
    <xf numFmtId="3" fontId="2" fillId="2" borderId="8" xfId="2" applyNumberFormat="1" applyFont="1" applyFill="1" applyBorder="1" applyAlignment="1">
      <alignment horizontal="center" vertical="top" wrapText="1"/>
    </xf>
    <xf numFmtId="0" fontId="2" fillId="5" borderId="30" xfId="0" applyFont="1" applyFill="1" applyBorder="1" applyAlignment="1">
      <alignment vertical="top" wrapText="1"/>
    </xf>
    <xf numFmtId="3" fontId="2" fillId="2" borderId="18" xfId="2" applyNumberFormat="1" applyFont="1" applyFill="1" applyBorder="1" applyAlignment="1">
      <alignment horizontal="center" vertical="top" wrapText="1"/>
    </xf>
    <xf numFmtId="1" fontId="6" fillId="4" borderId="21" xfId="1" applyNumberFormat="1" applyFont="1" applyFill="1" applyBorder="1" applyAlignment="1">
      <alignment horizontal="center" wrapText="1"/>
    </xf>
    <xf numFmtId="0" fontId="6" fillId="4" borderId="5" xfId="0" applyFont="1" applyFill="1" applyBorder="1" applyAlignment="1">
      <alignment horizontal="center" wrapText="1"/>
    </xf>
    <xf numFmtId="43" fontId="6" fillId="4" borderId="7" xfId="1" applyFont="1" applyFill="1" applyBorder="1" applyAlignment="1">
      <alignment horizontal="center" wrapText="1"/>
    </xf>
    <xf numFmtId="0" fontId="6" fillId="4" borderId="8" xfId="1" applyNumberFormat="1" applyFont="1" applyFill="1" applyBorder="1" applyAlignment="1">
      <alignment horizontal="center" wrapText="1"/>
    </xf>
    <xf numFmtId="0" fontId="6" fillId="4" borderId="8" xfId="0" applyFont="1" applyFill="1" applyBorder="1" applyAlignment="1">
      <alignment horizontal="center" wrapText="1"/>
    </xf>
    <xf numFmtId="0" fontId="6" fillId="4" borderId="11" xfId="0" applyFont="1" applyFill="1" applyBorder="1" applyAlignment="1">
      <alignment horizontal="center" wrapText="1"/>
    </xf>
    <xf numFmtId="0" fontId="2" fillId="2" borderId="7" xfId="0" applyFont="1" applyFill="1" applyBorder="1" applyAlignment="1">
      <alignment horizontal="center" vertical="top" wrapText="1"/>
    </xf>
    <xf numFmtId="164" fontId="2" fillId="2" borderId="8"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6" fillId="4" borderId="6" xfId="0" applyFont="1" applyFill="1" applyBorder="1" applyAlignment="1">
      <alignment horizontal="center" wrapText="1"/>
    </xf>
    <xf numFmtId="3" fontId="2" fillId="2" borderId="11" xfId="0" applyNumberFormat="1" applyFont="1" applyFill="1" applyBorder="1" applyAlignment="1">
      <alignment horizontal="center" vertical="top" wrapText="1"/>
    </xf>
    <xf numFmtId="3" fontId="2" fillId="2" borderId="7" xfId="0" applyNumberFormat="1" applyFont="1" applyFill="1" applyBorder="1" applyAlignment="1">
      <alignment horizontal="center" vertical="top" wrapText="1"/>
    </xf>
    <xf numFmtId="4" fontId="2" fillId="2" borderId="8" xfId="0" applyNumberFormat="1" applyFont="1" applyFill="1" applyBorder="1" applyAlignment="1">
      <alignment horizontal="center" vertical="top" wrapText="1"/>
    </xf>
    <xf numFmtId="0" fontId="2" fillId="2" borderId="0" xfId="0" applyFont="1" applyFill="1" applyAlignment="1">
      <alignment horizontal="left"/>
    </xf>
    <xf numFmtId="0" fontId="8" fillId="2" borderId="0" xfId="0" applyFont="1" applyFill="1"/>
    <xf numFmtId="0" fontId="8" fillId="2" borderId="0" xfId="0" applyFont="1" applyFill="1" applyAlignment="1">
      <alignment horizontal="left" vertical="top"/>
    </xf>
    <xf numFmtId="0" fontId="2" fillId="2" borderId="0" xfId="0" applyFont="1" applyFill="1" applyBorder="1"/>
    <xf numFmtId="0" fontId="3" fillId="2" borderId="0" xfId="0" applyFont="1" applyFill="1" applyAlignment="1">
      <alignment horizontal="left"/>
    </xf>
    <xf numFmtId="0" fontId="8" fillId="2" borderId="0" xfId="0" applyFont="1" applyFill="1" applyAlignment="1">
      <alignment horizontal="left" vertical="center"/>
    </xf>
    <xf numFmtId="0" fontId="8" fillId="2" borderId="0" xfId="0" applyFont="1" applyFill="1" applyAlignment="1">
      <alignment vertical="center"/>
    </xf>
    <xf numFmtId="20" fontId="8" fillId="2" borderId="0" xfId="0" applyNumberFormat="1" applyFont="1" applyFill="1" applyAlignment="1">
      <alignment horizontal="left" vertical="center"/>
    </xf>
    <xf numFmtId="0" fontId="2" fillId="2" borderId="0" xfId="0" applyFont="1" applyFill="1" applyAlignment="1">
      <alignment vertical="center"/>
    </xf>
    <xf numFmtId="0" fontId="2" fillId="3" borderId="1" xfId="0" applyFont="1" applyFill="1" applyBorder="1" applyAlignment="1">
      <alignment horizontal="left"/>
    </xf>
    <xf numFmtId="0" fontId="2" fillId="3" borderId="2" xfId="0" applyFont="1" applyFill="1" applyBorder="1"/>
    <xf numFmtId="43" fontId="2" fillId="3" borderId="2" xfId="1" applyFont="1" applyFill="1" applyBorder="1" applyAlignment="1">
      <alignment horizontal="center"/>
    </xf>
    <xf numFmtId="0" fontId="6" fillId="4" borderId="4" xfId="0" applyFont="1" applyFill="1" applyBorder="1" applyAlignment="1">
      <alignment horizontal="left" wrapText="1"/>
    </xf>
    <xf numFmtId="0" fontId="6" fillId="4" borderId="28" xfId="0" applyFont="1" applyFill="1" applyBorder="1" applyAlignment="1">
      <alignment horizontal="center" wrapText="1"/>
    </xf>
    <xf numFmtId="0" fontId="2" fillId="2" borderId="10" xfId="0" applyFont="1" applyFill="1" applyBorder="1" applyAlignment="1">
      <alignment horizontal="left" vertical="top" wrapText="1"/>
    </xf>
    <xf numFmtId="164" fontId="2" fillId="2" borderId="28" xfId="0" applyNumberFormat="1" applyFont="1" applyFill="1" applyBorder="1" applyAlignment="1">
      <alignment horizontal="center"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center" vertical="top" wrapText="1"/>
    </xf>
    <xf numFmtId="3" fontId="2" fillId="2" borderId="17" xfId="0" applyNumberFormat="1"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4" fontId="2" fillId="2" borderId="18" xfId="0" applyNumberFormat="1" applyFont="1" applyFill="1" applyBorder="1" applyAlignment="1">
      <alignment horizontal="center" vertical="top" wrapText="1"/>
    </xf>
    <xf numFmtId="164" fontId="2" fillId="2" borderId="18" xfId="0" applyNumberFormat="1" applyFont="1" applyFill="1" applyBorder="1" applyAlignment="1">
      <alignment horizontal="center" vertical="top" wrapText="1"/>
    </xf>
    <xf numFmtId="164" fontId="2" fillId="2" borderId="17" xfId="0" applyNumberFormat="1" applyFont="1" applyFill="1" applyBorder="1" applyAlignment="1">
      <alignment horizontal="center" vertical="top" wrapText="1"/>
    </xf>
    <xf numFmtId="0" fontId="2" fillId="2" borderId="18" xfId="0" applyFont="1" applyFill="1" applyBorder="1" applyAlignment="1">
      <alignment horizontal="center" vertical="top" wrapText="1"/>
    </xf>
    <xf numFmtId="164" fontId="2" fillId="2" borderId="31" xfId="0" applyNumberFormat="1" applyFont="1" applyFill="1" applyBorder="1" applyAlignment="1">
      <alignment horizontal="center" vertical="top" wrapText="1"/>
    </xf>
    <xf numFmtId="0" fontId="8" fillId="0" borderId="0" xfId="0" applyFont="1" applyAlignment="1">
      <alignment vertical="center" wrapText="1"/>
    </xf>
    <xf numFmtId="0" fontId="22" fillId="0" borderId="0" xfId="3" applyFont="1"/>
    <xf numFmtId="0" fontId="0" fillId="0" borderId="0" xfId="0"/>
    <xf numFmtId="0" fontId="2" fillId="2" borderId="0" xfId="0" applyFont="1" applyFill="1"/>
    <xf numFmtId="0" fontId="6" fillId="8" borderId="7" xfId="0" applyFont="1" applyFill="1" applyBorder="1"/>
    <xf numFmtId="0" fontId="6" fillId="8" borderId="11" xfId="0" applyFont="1" applyFill="1" applyBorder="1"/>
    <xf numFmtId="0" fontId="2" fillId="2" borderId="6" xfId="0" applyFont="1" applyFill="1" applyBorder="1"/>
    <xf numFmtId="0" fontId="2" fillId="2" borderId="14" xfId="0" applyFont="1" applyFill="1" applyBorder="1"/>
    <xf numFmtId="0" fontId="2" fillId="2" borderId="44" xfId="0" applyFont="1" applyFill="1" applyBorder="1"/>
    <xf numFmtId="0" fontId="2" fillId="2" borderId="6" xfId="0" applyFont="1" applyFill="1" applyBorder="1" applyAlignment="1">
      <alignment vertical="top"/>
    </xf>
    <xf numFmtId="0" fontId="2" fillId="2" borderId="14" xfId="0" applyFont="1" applyFill="1" applyBorder="1" applyAlignment="1">
      <alignment vertical="top"/>
    </xf>
    <xf numFmtId="0" fontId="2" fillId="2" borderId="44" xfId="0" applyFont="1" applyFill="1" applyBorder="1" applyAlignment="1">
      <alignment vertical="top"/>
    </xf>
    <xf numFmtId="0" fontId="2" fillId="0" borderId="0" xfId="0" applyFont="1"/>
    <xf numFmtId="0" fontId="2" fillId="0" borderId="0" xfId="0" applyFont="1" applyAlignment="1">
      <alignment horizontal="left"/>
    </xf>
    <xf numFmtId="0" fontId="3" fillId="0" borderId="0" xfId="0" applyFont="1"/>
    <xf numFmtId="0" fontId="2" fillId="0" borderId="0" xfId="0" quotePrefix="1" applyFont="1" applyAlignment="1">
      <alignment horizontal="left"/>
    </xf>
    <xf numFmtId="0" fontId="2" fillId="0" borderId="0" xfId="0" quotePrefix="1" applyFont="1"/>
    <xf numFmtId="3" fontId="2" fillId="2" borderId="8" xfId="0" applyNumberFormat="1" applyFont="1" applyFill="1" applyBorder="1" applyAlignment="1">
      <alignment horizontal="center" vertical="top" wrapText="1"/>
    </xf>
    <xf numFmtId="3" fontId="2" fillId="2" borderId="18" xfId="0" applyNumberFormat="1" applyFont="1" applyFill="1" applyBorder="1" applyAlignment="1">
      <alignment horizontal="center" vertical="top" wrapText="1"/>
    </xf>
    <xf numFmtId="0" fontId="8" fillId="0" borderId="0" xfId="0" applyFont="1" applyAlignment="1">
      <alignment vertical="center"/>
    </xf>
    <xf numFmtId="0" fontId="13" fillId="0" borderId="0" xfId="3"/>
    <xf numFmtId="0" fontId="2" fillId="3" borderId="46" xfId="0" applyFont="1" applyFill="1" applyBorder="1" applyAlignment="1">
      <alignment horizontal="left"/>
    </xf>
    <xf numFmtId="0" fontId="2" fillId="3" borderId="47" xfId="0" applyFont="1" applyFill="1" applyBorder="1" applyAlignment="1">
      <alignment horizontal="left"/>
    </xf>
    <xf numFmtId="0" fontId="2" fillId="3" borderId="47" xfId="0" applyFont="1" applyFill="1" applyBorder="1"/>
    <xf numFmtId="0" fontId="6" fillId="4" borderId="48" xfId="0" applyFont="1" applyFill="1" applyBorder="1" applyAlignment="1">
      <alignment horizontal="center" wrapText="1"/>
    </xf>
    <xf numFmtId="43" fontId="6" fillId="4" borderId="3" xfId="1" applyFont="1" applyFill="1" applyBorder="1" applyAlignment="1">
      <alignment horizontal="center" wrapText="1"/>
    </xf>
    <xf numFmtId="0" fontId="6" fillId="4" borderId="2" xfId="1" applyNumberFormat="1" applyFont="1" applyFill="1" applyBorder="1" applyAlignment="1">
      <alignment horizontal="center" wrapText="1"/>
    </xf>
    <xf numFmtId="0" fontId="6" fillId="4" borderId="2" xfId="0" applyFont="1" applyFill="1" applyBorder="1" applyAlignment="1">
      <alignment horizontal="center" wrapText="1"/>
    </xf>
    <xf numFmtId="0" fontId="6" fillId="4" borderId="34" xfId="0" applyFont="1" applyFill="1" applyBorder="1" applyAlignment="1">
      <alignment horizontal="center" wrapText="1"/>
    </xf>
    <xf numFmtId="0" fontId="6" fillId="4" borderId="25" xfId="0" applyFont="1" applyFill="1" applyBorder="1" applyAlignment="1">
      <alignment horizontal="center" wrapText="1"/>
    </xf>
    <xf numFmtId="3" fontId="2" fillId="2" borderId="42" xfId="0" applyNumberFormat="1" applyFont="1" applyFill="1" applyBorder="1" applyAlignment="1">
      <alignment horizontal="center" vertical="top" wrapText="1"/>
    </xf>
    <xf numFmtId="164" fontId="2" fillId="2" borderId="42" xfId="0" applyNumberFormat="1" applyFont="1" applyFill="1" applyBorder="1" applyAlignment="1">
      <alignment horizontal="center" vertical="top" wrapText="1"/>
    </xf>
    <xf numFmtId="164" fontId="2" fillId="2" borderId="41" xfId="0" applyNumberFormat="1" applyFont="1" applyFill="1" applyBorder="1" applyAlignment="1">
      <alignment horizontal="center" vertical="top" wrapText="1"/>
    </xf>
    <xf numFmtId="3" fontId="2" fillId="2" borderId="0" xfId="0" applyNumberFormat="1" applyFont="1" applyFill="1" applyBorder="1" applyAlignment="1">
      <alignment horizontal="center" vertical="top" wrapText="1"/>
    </xf>
    <xf numFmtId="0" fontId="23" fillId="2" borderId="0" xfId="0" applyFont="1" applyFill="1" applyAlignment="1">
      <alignment horizontal="left"/>
    </xf>
    <xf numFmtId="0" fontId="6" fillId="4" borderId="46" xfId="0" applyFont="1" applyFill="1" applyBorder="1" applyAlignment="1">
      <alignment horizontal="center" wrapText="1"/>
    </xf>
    <xf numFmtId="0" fontId="2" fillId="2" borderId="4" xfId="0" applyFont="1" applyFill="1" applyBorder="1" applyAlignment="1">
      <alignment horizontal="center" vertical="top" wrapText="1"/>
    </xf>
    <xf numFmtId="0" fontId="2" fillId="2" borderId="10"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15" xfId="0" applyFont="1" applyFill="1" applyBorder="1" applyAlignment="1">
      <alignment horizontal="center" vertical="top" wrapText="1"/>
    </xf>
    <xf numFmtId="0" fontId="0" fillId="0" borderId="0" xfId="0" applyAlignment="1">
      <alignment horizontal="center"/>
    </xf>
    <xf numFmtId="0" fontId="10" fillId="0" borderId="0" xfId="0" applyFont="1" applyFill="1" applyBorder="1" applyAlignment="1">
      <alignment vertical="center"/>
    </xf>
    <xf numFmtId="0" fontId="0" fillId="0" borderId="0" xfId="0" applyFill="1" applyBorder="1"/>
    <xf numFmtId="165" fontId="0" fillId="2" borderId="0" xfId="0" applyNumberFormat="1" applyFill="1"/>
    <xf numFmtId="0" fontId="2" fillId="5" borderId="27" xfId="0" applyFont="1" applyFill="1" applyBorder="1" applyAlignment="1">
      <alignment horizontal="left" vertical="top" wrapText="1"/>
    </xf>
    <xf numFmtId="3" fontId="2" fillId="0" borderId="7" xfId="0" applyNumberFormat="1" applyFont="1" applyFill="1" applyBorder="1" applyAlignment="1">
      <alignment horizontal="center" vertical="top" wrapText="1"/>
    </xf>
    <xf numFmtId="3" fontId="2" fillId="0" borderId="16" xfId="0" applyNumberFormat="1" applyFont="1" applyFill="1" applyBorder="1" applyAlignment="1">
      <alignment horizontal="center" vertical="top" wrapText="1"/>
    </xf>
    <xf numFmtId="0" fontId="10" fillId="0" borderId="0" xfId="0" applyFont="1" applyAlignment="1">
      <alignment vertical="center"/>
    </xf>
    <xf numFmtId="0" fontId="2" fillId="3" borderId="47" xfId="0" applyFont="1" applyFill="1" applyBorder="1" applyAlignment="1">
      <alignment horizontal="center"/>
    </xf>
    <xf numFmtId="0" fontId="2" fillId="2" borderId="0" xfId="0" applyFont="1" applyFill="1" applyAlignment="1">
      <alignment horizontal="left" vertical="top" wrapText="1"/>
    </xf>
    <xf numFmtId="3" fontId="2" fillId="2" borderId="0" xfId="0" applyNumberFormat="1" applyFont="1" applyFill="1" applyAlignment="1">
      <alignment horizontal="center" vertical="top" wrapText="1"/>
    </xf>
    <xf numFmtId="0" fontId="2" fillId="3" borderId="46" xfId="0" applyFont="1" applyFill="1" applyBorder="1" applyAlignment="1">
      <alignment horizontal="center"/>
    </xf>
    <xf numFmtId="0" fontId="26" fillId="0" borderId="0" xfId="0" applyFont="1" applyAlignment="1">
      <alignment horizontal="left"/>
    </xf>
    <xf numFmtId="0" fontId="6" fillId="0" borderId="4" xfId="0" applyFont="1" applyFill="1" applyBorder="1"/>
    <xf numFmtId="0" fontId="6" fillId="0" borderId="39" xfId="0" applyFont="1" applyFill="1" applyBorder="1" applyAlignment="1">
      <alignment horizontal="center"/>
    </xf>
    <xf numFmtId="0" fontId="2" fillId="0" borderId="12" xfId="0" applyFont="1" applyFill="1" applyBorder="1"/>
    <xf numFmtId="0" fontId="2" fillId="0" borderId="35" xfId="0" applyFont="1" applyFill="1" applyBorder="1" applyAlignment="1">
      <alignment horizontal="center"/>
    </xf>
    <xf numFmtId="0" fontId="2" fillId="0" borderId="40" xfId="0" applyFont="1" applyFill="1" applyBorder="1"/>
    <xf numFmtId="0" fontId="2" fillId="0" borderId="41" xfId="0" applyFont="1" applyFill="1" applyBorder="1" applyAlignment="1">
      <alignment horizontal="center"/>
    </xf>
    <xf numFmtId="0" fontId="6" fillId="0" borderId="12" xfId="0" applyFont="1" applyFill="1" applyBorder="1"/>
    <xf numFmtId="0" fontId="6" fillId="0" borderId="35" xfId="0" applyFont="1" applyFill="1" applyBorder="1" applyAlignment="1">
      <alignment horizontal="center"/>
    </xf>
    <xf numFmtId="0" fontId="2" fillId="0" borderId="36" xfId="0" applyFont="1" applyFill="1" applyBorder="1"/>
    <xf numFmtId="0" fontId="2" fillId="0" borderId="38" xfId="0" applyFont="1" applyFill="1" applyBorder="1" applyAlignment="1">
      <alignment horizontal="center"/>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2" fillId="0" borderId="0" xfId="0" applyFont="1" applyFill="1"/>
    <xf numFmtId="0" fontId="0" fillId="0" borderId="0" xfId="0" applyFill="1"/>
    <xf numFmtId="0" fontId="0" fillId="0" borderId="0" xfId="0" applyFill="1" applyAlignment="1">
      <alignment vertical="center"/>
    </xf>
    <xf numFmtId="164" fontId="2" fillId="0" borderId="8" xfId="0" applyNumberFormat="1" applyFont="1" applyFill="1" applyBorder="1" applyAlignment="1">
      <alignment horizontal="center" vertical="top" wrapText="1"/>
    </xf>
    <xf numFmtId="164" fontId="2" fillId="0" borderId="18" xfId="0" applyNumberFormat="1" applyFont="1" applyFill="1" applyBorder="1" applyAlignment="1">
      <alignment horizontal="center" vertical="top" wrapText="1"/>
    </xf>
    <xf numFmtId="3" fontId="2" fillId="2" borderId="0" xfId="0" applyNumberFormat="1" applyFont="1" applyFill="1"/>
    <xf numFmtId="0" fontId="2" fillId="5" borderId="51" xfId="0" applyFont="1" applyFill="1" applyBorder="1" applyAlignment="1">
      <alignment vertical="top" wrapText="1"/>
    </xf>
    <xf numFmtId="0" fontId="2" fillId="5" borderId="43" xfId="0" applyFont="1" applyFill="1" applyBorder="1" applyAlignment="1">
      <alignment vertical="top" wrapText="1"/>
    </xf>
    <xf numFmtId="0" fontId="27" fillId="5" borderId="32" xfId="0" applyFont="1" applyFill="1" applyBorder="1" applyAlignment="1">
      <alignment vertical="top" wrapText="1"/>
    </xf>
    <xf numFmtId="0" fontId="11" fillId="0" borderId="0" xfId="0" applyFont="1" applyAlignment="1">
      <alignment horizontal="center" vertical="center"/>
    </xf>
    <xf numFmtId="0" fontId="14" fillId="0" borderId="0" xfId="0" applyFont="1" applyAlignment="1">
      <alignment horizontal="left"/>
    </xf>
    <xf numFmtId="0" fontId="2" fillId="0" borderId="1"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18" fillId="0" borderId="0" xfId="0" applyFont="1" applyAlignment="1"/>
    <xf numFmtId="0" fontId="10" fillId="6" borderId="19" xfId="0" applyFont="1" applyFill="1" applyBorder="1" applyAlignment="1">
      <alignment horizontal="left" vertical="center"/>
    </xf>
    <xf numFmtId="0" fontId="10" fillId="6" borderId="21" xfId="0" applyFont="1" applyFill="1" applyBorder="1" applyAlignment="1">
      <alignment horizontal="left" vertical="center"/>
    </xf>
    <xf numFmtId="0" fontId="10" fillId="6" borderId="22" xfId="0" applyFont="1" applyFill="1" applyBorder="1" applyAlignment="1">
      <alignment horizontal="left" vertical="center"/>
    </xf>
    <xf numFmtId="43" fontId="6" fillId="3" borderId="3" xfId="1" applyFont="1" applyFill="1" applyBorder="1" applyAlignment="1">
      <alignment horizontal="center"/>
    </xf>
    <xf numFmtId="43" fontId="6" fillId="3" borderId="2" xfId="1" applyFont="1" applyFill="1" applyBorder="1" applyAlignment="1">
      <alignment horizontal="center"/>
    </xf>
    <xf numFmtId="0" fontId="6" fillId="3" borderId="2" xfId="0" applyFont="1" applyFill="1" applyBorder="1" applyAlignment="1">
      <alignment horizontal="center" wrapText="1"/>
    </xf>
    <xf numFmtId="0" fontId="6" fillId="3" borderId="34" xfId="0" applyFont="1" applyFill="1" applyBorder="1" applyAlignment="1">
      <alignment horizontal="center" wrapText="1"/>
    </xf>
    <xf numFmtId="0" fontId="6" fillId="3" borderId="3" xfId="0" applyFont="1" applyFill="1" applyBorder="1" applyAlignment="1">
      <alignment horizontal="center"/>
    </xf>
    <xf numFmtId="0" fontId="6" fillId="3" borderId="2" xfId="0" applyFont="1" applyFill="1" applyBorder="1" applyAlignment="1">
      <alignment horizontal="center"/>
    </xf>
    <xf numFmtId="0" fontId="6" fillId="3" borderId="25" xfId="0" applyFont="1" applyFill="1" applyBorder="1" applyAlignment="1">
      <alignment horizontal="center"/>
    </xf>
    <xf numFmtId="0" fontId="2" fillId="4" borderId="23" xfId="0" applyFont="1" applyFill="1" applyBorder="1" applyAlignment="1">
      <alignment horizontal="left" vertical="top"/>
    </xf>
    <xf numFmtId="0" fontId="2" fillId="4" borderId="26" xfId="0" applyFont="1" applyFill="1" applyBorder="1" applyAlignment="1">
      <alignment horizontal="left" vertical="top"/>
    </xf>
    <xf numFmtId="0" fontId="2" fillId="4" borderId="29" xfId="0" applyFont="1" applyFill="1" applyBorder="1" applyAlignment="1">
      <alignment horizontal="left" vertical="top"/>
    </xf>
    <xf numFmtId="0" fontId="3" fillId="2" borderId="37" xfId="0" applyFont="1" applyFill="1" applyBorder="1" applyAlignment="1">
      <alignment horizontal="left" vertical="top" wrapText="1"/>
    </xf>
    <xf numFmtId="0" fontId="2" fillId="4" borderId="23"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29" xfId="0" applyFont="1" applyFill="1" applyBorder="1" applyAlignment="1">
      <alignment horizontal="left" vertical="top" wrapText="1"/>
    </xf>
    <xf numFmtId="0" fontId="3" fillId="2" borderId="37" xfId="0" applyFont="1" applyFill="1" applyBorder="1" applyAlignment="1">
      <alignment horizontal="left" wrapText="1"/>
    </xf>
    <xf numFmtId="20" fontId="21" fillId="2" borderId="37" xfId="0" applyNumberFormat="1"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4" borderId="23" xfId="0" applyFont="1" applyFill="1" applyBorder="1" applyAlignment="1">
      <alignment vertical="top" wrapText="1"/>
    </xf>
    <xf numFmtId="0" fontId="2" fillId="4" borderId="26" xfId="0" applyFont="1" applyFill="1" applyBorder="1" applyAlignment="1">
      <alignment vertical="top" wrapText="1"/>
    </xf>
    <xf numFmtId="0" fontId="2" fillId="4" borderId="29" xfId="0" applyFont="1" applyFill="1" applyBorder="1" applyAlignment="1">
      <alignment vertical="top" wrapText="1"/>
    </xf>
    <xf numFmtId="43" fontId="6" fillId="3" borderId="48" xfId="1" applyFont="1" applyFill="1" applyBorder="1" applyAlignment="1">
      <alignment horizontal="center"/>
    </xf>
    <xf numFmtId="43" fontId="6" fillId="3" borderId="47" xfId="1" applyFont="1" applyFill="1" applyBorder="1" applyAlignment="1">
      <alignment horizontal="center"/>
    </xf>
    <xf numFmtId="0" fontId="6" fillId="3" borderId="47" xfId="0" applyFont="1" applyFill="1" applyBorder="1" applyAlignment="1">
      <alignment horizontal="center" wrapText="1"/>
    </xf>
    <xf numFmtId="0" fontId="6" fillId="3" borderId="49" xfId="0" applyFont="1" applyFill="1" applyBorder="1" applyAlignment="1">
      <alignment horizontal="center" wrapText="1"/>
    </xf>
    <xf numFmtId="0" fontId="6" fillId="3" borderId="48" xfId="0" applyFont="1" applyFill="1" applyBorder="1" applyAlignment="1">
      <alignment horizontal="center"/>
    </xf>
    <xf numFmtId="0" fontId="6" fillId="3" borderId="47" xfId="0" applyFont="1" applyFill="1" applyBorder="1" applyAlignment="1">
      <alignment horizontal="center"/>
    </xf>
    <xf numFmtId="0" fontId="6" fillId="3" borderId="50" xfId="0" applyFont="1" applyFill="1" applyBorder="1" applyAlignment="1">
      <alignment horizontal="center"/>
    </xf>
    <xf numFmtId="0" fontId="2" fillId="2" borderId="47"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8" fillId="0" borderId="0" xfId="0" applyFont="1" applyAlignment="1">
      <alignment horizontal="left" vertical="center" wrapText="1"/>
    </xf>
    <xf numFmtId="0" fontId="3" fillId="2" borderId="0" xfId="0" applyFont="1" applyFill="1" applyAlignment="1">
      <alignment horizontal="left" vertical="top" wrapText="1"/>
    </xf>
    <xf numFmtId="0" fontId="2" fillId="2" borderId="5"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43" xfId="0" applyFont="1" applyFill="1" applyBorder="1" applyAlignment="1">
      <alignment horizontal="left" vertical="top" wrapText="1"/>
    </xf>
  </cellXfs>
  <cellStyles count="4">
    <cellStyle name="Comma" xfId="1" builtinId="3"/>
    <cellStyle name="Comma [0]" xfId="2" builtinId="6"/>
    <cellStyle name="Hyperlink" xfId="3" builtinId="8"/>
    <cellStyle name="Normal" xfId="0" builtinId="0"/>
  </cellStyles>
  <dxfs count="0"/>
  <tableStyles count="0" defaultTableStyle="TableStyleMedium2" defaultPivotStyle="PivotStyleLight16"/>
  <colors>
    <mruColors>
      <color rgb="FF1A5A57"/>
      <color rgb="FF80B3B6"/>
      <color rgb="FFB5E9E7"/>
      <color rgb="FFEFDAB3"/>
      <color rgb="FFDBAC57"/>
      <color rgb="FFA24F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b="0" i="0" baseline="0">
                <a:effectLst/>
              </a:rPr>
              <a:t>Adult broad spectrum antibacterial agents predominantly used for hospital-onset infections: Percentage of agent use by antimicrobial class and location type</a:t>
            </a:r>
            <a:endParaRPr lang="en-US" sz="1320">
              <a:effectLst/>
            </a:endParaRPr>
          </a:p>
        </c:rich>
      </c:tx>
      <c:layout>
        <c:manualLayout>
          <c:xMode val="edge"/>
          <c:yMode val="edge"/>
          <c:x val="0.26976305869682282"/>
          <c:y val="1.66320576527426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2b. Adult BSHO'!$J$20</c:f>
              <c:strCache>
                <c:ptCount val="1"/>
                <c:pt idx="0">
                  <c:v>β-lactam/β-lactamase inhibitor combination</c:v>
                </c:pt>
              </c:strCache>
            </c:strRef>
          </c:tx>
          <c:spPr>
            <a:solidFill>
              <a:srgbClr val="1A5A57"/>
            </a:solidFill>
            <a:ln>
              <a:noFill/>
            </a:ln>
            <a:effectLst/>
          </c:spPr>
          <c:invertIfNegative val="0"/>
          <c:cat>
            <c:strRef>
              <c:f>'Table 2b. Adult BSHO'!$I$21:$I$28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2b. Adult BSHO'!$J$21:$J$28</c:f>
              <c:numCache>
                <c:formatCode>0.0</c:formatCode>
                <c:ptCount val="8"/>
                <c:pt idx="0">
                  <c:v>43.11</c:v>
                </c:pt>
                <c:pt idx="1">
                  <c:v>45.63</c:v>
                </c:pt>
                <c:pt idx="2">
                  <c:v>47.55</c:v>
                </c:pt>
                <c:pt idx="3">
                  <c:v>48.3</c:v>
                </c:pt>
                <c:pt idx="4">
                  <c:v>52.73</c:v>
                </c:pt>
                <c:pt idx="5">
                  <c:v>60.19</c:v>
                </c:pt>
                <c:pt idx="6">
                  <c:v>45.06</c:v>
                </c:pt>
                <c:pt idx="7">
                  <c:v>39.840000000000003</c:v>
                </c:pt>
              </c:numCache>
            </c:numRef>
          </c:val>
          <c:extLst>
            <c:ext xmlns:c16="http://schemas.microsoft.com/office/drawing/2014/chart" uri="{C3380CC4-5D6E-409C-BE32-E72D297353CC}">
              <c16:uniqueId val="{00000000-8DF3-4F99-BFA6-72D0261836F8}"/>
            </c:ext>
          </c:extLst>
        </c:ser>
        <c:ser>
          <c:idx val="1"/>
          <c:order val="1"/>
          <c:tx>
            <c:strRef>
              <c:f>'Table 2b. Adult BSHO'!$K$20</c:f>
              <c:strCache>
                <c:ptCount val="1"/>
                <c:pt idx="0">
                  <c:v>Cephalosporins</c:v>
                </c:pt>
              </c:strCache>
            </c:strRef>
          </c:tx>
          <c:spPr>
            <a:solidFill>
              <a:srgbClr val="80B3B6"/>
            </a:solidFill>
            <a:ln>
              <a:noFill/>
            </a:ln>
            <a:effectLst/>
          </c:spPr>
          <c:invertIfNegative val="0"/>
          <c:val>
            <c:numRef>
              <c:f>'Table 2b. Adult BSHO'!$K$21:$K$28</c:f>
              <c:numCache>
                <c:formatCode>0.0</c:formatCode>
                <c:ptCount val="8"/>
                <c:pt idx="0">
                  <c:v>34.72</c:v>
                </c:pt>
                <c:pt idx="1">
                  <c:v>32.69</c:v>
                </c:pt>
                <c:pt idx="2">
                  <c:v>30.56</c:v>
                </c:pt>
                <c:pt idx="3">
                  <c:v>35.24</c:v>
                </c:pt>
                <c:pt idx="4">
                  <c:v>31.77</c:v>
                </c:pt>
                <c:pt idx="5">
                  <c:v>26.12</c:v>
                </c:pt>
                <c:pt idx="6">
                  <c:v>37.239999999999995</c:v>
                </c:pt>
                <c:pt idx="7">
                  <c:v>44.88</c:v>
                </c:pt>
              </c:numCache>
            </c:numRef>
          </c:val>
          <c:extLst>
            <c:ext xmlns:c16="http://schemas.microsoft.com/office/drawing/2014/chart" uri="{C3380CC4-5D6E-409C-BE32-E72D297353CC}">
              <c16:uniqueId val="{00000002-8DF3-4F99-BFA6-72D0261836F8}"/>
            </c:ext>
          </c:extLst>
        </c:ser>
        <c:ser>
          <c:idx val="2"/>
          <c:order val="2"/>
          <c:tx>
            <c:strRef>
              <c:f>'Table 2b. Adult BSHO'!$L$20</c:f>
              <c:strCache>
                <c:ptCount val="1"/>
                <c:pt idx="0">
                  <c:v>Carbapenems</c:v>
                </c:pt>
              </c:strCache>
            </c:strRef>
          </c:tx>
          <c:spPr>
            <a:solidFill>
              <a:srgbClr val="B5E9E7"/>
            </a:solidFill>
            <a:ln>
              <a:noFill/>
            </a:ln>
            <a:effectLst/>
          </c:spPr>
          <c:invertIfNegative val="0"/>
          <c:val>
            <c:numRef>
              <c:f>'Table 2b. Adult BSHO'!$L$21:$L$28</c:f>
              <c:numCache>
                <c:formatCode>0.0</c:formatCode>
                <c:ptCount val="8"/>
                <c:pt idx="0">
                  <c:v>20.09</c:v>
                </c:pt>
                <c:pt idx="1">
                  <c:v>19.73</c:v>
                </c:pt>
                <c:pt idx="2">
                  <c:v>19.649999999999999</c:v>
                </c:pt>
                <c:pt idx="3">
                  <c:v>14.34</c:v>
                </c:pt>
                <c:pt idx="4">
                  <c:v>13.36</c:v>
                </c:pt>
                <c:pt idx="5">
                  <c:v>11.65</c:v>
                </c:pt>
                <c:pt idx="6">
                  <c:v>15.77</c:v>
                </c:pt>
                <c:pt idx="7">
                  <c:v>13.57</c:v>
                </c:pt>
              </c:numCache>
            </c:numRef>
          </c:val>
          <c:extLst>
            <c:ext xmlns:c16="http://schemas.microsoft.com/office/drawing/2014/chart" uri="{C3380CC4-5D6E-409C-BE32-E72D297353CC}">
              <c16:uniqueId val="{00000003-8DF3-4F99-BFA6-72D0261836F8}"/>
            </c:ext>
          </c:extLst>
        </c:ser>
        <c:ser>
          <c:idx val="3"/>
          <c:order val="3"/>
          <c:tx>
            <c:strRef>
              <c:f>'Table 2b. Adult BSHO'!$M$20</c:f>
              <c:strCache>
                <c:ptCount val="1"/>
                <c:pt idx="0">
                  <c:v>Monobactams</c:v>
                </c:pt>
              </c:strCache>
            </c:strRef>
          </c:tx>
          <c:spPr>
            <a:solidFill>
              <a:srgbClr val="A24F2A"/>
            </a:solidFill>
            <a:ln>
              <a:noFill/>
            </a:ln>
            <a:effectLst/>
          </c:spPr>
          <c:invertIfNegative val="0"/>
          <c:val>
            <c:numRef>
              <c:f>'Table 2b. Adult BSHO'!$M$21:$M$28</c:f>
              <c:numCache>
                <c:formatCode>0.0</c:formatCode>
                <c:ptCount val="8"/>
                <c:pt idx="0">
                  <c:v>1.01</c:v>
                </c:pt>
                <c:pt idx="1">
                  <c:v>1.22</c:v>
                </c:pt>
                <c:pt idx="2">
                  <c:v>1.02</c:v>
                </c:pt>
                <c:pt idx="3">
                  <c:v>1.25</c:v>
                </c:pt>
                <c:pt idx="4">
                  <c:v>1.23</c:v>
                </c:pt>
                <c:pt idx="5">
                  <c:v>0.93</c:v>
                </c:pt>
                <c:pt idx="6">
                  <c:v>1.21</c:v>
                </c:pt>
                <c:pt idx="7">
                  <c:v>1.1100000000000001</c:v>
                </c:pt>
              </c:numCache>
            </c:numRef>
          </c:val>
          <c:extLst>
            <c:ext xmlns:c16="http://schemas.microsoft.com/office/drawing/2014/chart" uri="{C3380CC4-5D6E-409C-BE32-E72D297353CC}">
              <c16:uniqueId val="{00000004-8DF3-4F99-BFA6-72D0261836F8}"/>
            </c:ext>
          </c:extLst>
        </c:ser>
        <c:ser>
          <c:idx val="4"/>
          <c:order val="4"/>
          <c:tx>
            <c:strRef>
              <c:f>'Table 2b. Adult BSHO'!$N$20</c:f>
              <c:strCache>
                <c:ptCount val="1"/>
                <c:pt idx="0">
                  <c:v>Aminoglycosides</c:v>
                </c:pt>
              </c:strCache>
            </c:strRef>
          </c:tx>
          <c:spPr>
            <a:solidFill>
              <a:srgbClr val="DBAC57"/>
            </a:solidFill>
            <a:ln>
              <a:noFill/>
            </a:ln>
            <a:effectLst/>
          </c:spPr>
          <c:invertIfNegative val="0"/>
          <c:val>
            <c:numRef>
              <c:f>'Table 2b. Adult BSHO'!$N$21:$N$28</c:f>
              <c:numCache>
                <c:formatCode>0.0</c:formatCode>
                <c:ptCount val="8"/>
                <c:pt idx="0">
                  <c:v>1.1200000000000001</c:v>
                </c:pt>
                <c:pt idx="1">
                  <c:v>0.76</c:v>
                </c:pt>
                <c:pt idx="2">
                  <c:v>1.22</c:v>
                </c:pt>
                <c:pt idx="3">
                  <c:v>0.88</c:v>
                </c:pt>
                <c:pt idx="4">
                  <c:v>0.9</c:v>
                </c:pt>
                <c:pt idx="5">
                  <c:v>1.1200000000000001</c:v>
                </c:pt>
                <c:pt idx="6">
                  <c:v>0.74</c:v>
                </c:pt>
                <c:pt idx="7">
                  <c:v>0.59000000000000008</c:v>
                </c:pt>
              </c:numCache>
            </c:numRef>
          </c:val>
          <c:extLst>
            <c:ext xmlns:c16="http://schemas.microsoft.com/office/drawing/2014/chart" uri="{C3380CC4-5D6E-409C-BE32-E72D297353CC}">
              <c16:uniqueId val="{00000005-8DF3-4F99-BFA6-72D0261836F8}"/>
            </c:ext>
          </c:extLst>
        </c:ser>
        <c:dLbls>
          <c:showLegendKey val="0"/>
          <c:showVal val="0"/>
          <c:showCatName val="0"/>
          <c:showSerName val="0"/>
          <c:showPercent val="0"/>
          <c:showBubbleSize val="0"/>
        </c:dLbls>
        <c:gapWidth val="50"/>
        <c:overlap val="100"/>
        <c:axId val="1112972735"/>
        <c:axId val="1112973151"/>
      </c:barChart>
      <c:catAx>
        <c:axId val="111297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3151"/>
        <c:crosses val="autoZero"/>
        <c:auto val="1"/>
        <c:lblAlgn val="ctr"/>
        <c:lblOffset val="100"/>
        <c:noMultiLvlLbl val="0"/>
      </c:catAx>
      <c:valAx>
        <c:axId val="1112973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297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narrow spectrum beta-lactam agents:                                                                  Percentage</a:t>
            </a:r>
            <a:r>
              <a:rPr lang="en-US" sz="1320" baseline="0"/>
              <a:t> of </a:t>
            </a:r>
            <a:r>
              <a:rPr lang="en-US" sz="1320"/>
              <a:t>agent use by antimicrobial class and location type</a:t>
            </a:r>
          </a:p>
        </c:rich>
      </c:tx>
      <c:layout>
        <c:manualLayout>
          <c:xMode val="edge"/>
          <c:yMode val="edge"/>
          <c:x val="0.28886310211371224"/>
          <c:y val="2.129014292054522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3e. Ped NSBL'!$J$17</c:f>
              <c:strCache>
                <c:ptCount val="1"/>
                <c:pt idx="0">
                  <c:v>Cephalosporins</c:v>
                </c:pt>
              </c:strCache>
            </c:strRef>
          </c:tx>
          <c:spPr>
            <a:solidFill>
              <a:srgbClr val="1A5A57"/>
            </a:solidFill>
            <a:ln>
              <a:noFill/>
            </a:ln>
            <a:effectLst/>
          </c:spPr>
          <c:invertIfNegative val="0"/>
          <c:cat>
            <c:strRef>
              <c:f>'Table 3e. Ped NSBL'!$I$18:$I$22</c:f>
              <c:strCache>
                <c:ptCount val="5"/>
                <c:pt idx="0">
                  <c:v>Medical ICUs</c:v>
                </c:pt>
                <c:pt idx="1">
                  <c:v>Med-surg ICUs</c:v>
                </c:pt>
                <c:pt idx="2">
                  <c:v>Medical wards</c:v>
                </c:pt>
                <c:pt idx="3">
                  <c:v>Med-surg wards</c:v>
                </c:pt>
                <c:pt idx="4">
                  <c:v>Surgical wards</c:v>
                </c:pt>
              </c:strCache>
            </c:strRef>
          </c:cat>
          <c:val>
            <c:numRef>
              <c:f>'Table 3e. Ped NSBL'!$J$18:$J$22</c:f>
              <c:numCache>
                <c:formatCode>0.0</c:formatCode>
                <c:ptCount val="5"/>
                <c:pt idx="0">
                  <c:v>57.71</c:v>
                </c:pt>
                <c:pt idx="1">
                  <c:v>56.320000000000014</c:v>
                </c:pt>
                <c:pt idx="2">
                  <c:v>35.930000000000007</c:v>
                </c:pt>
                <c:pt idx="3">
                  <c:v>51.750000000000007</c:v>
                </c:pt>
                <c:pt idx="4">
                  <c:v>78.52</c:v>
                </c:pt>
              </c:numCache>
            </c:numRef>
          </c:val>
          <c:extLst>
            <c:ext xmlns:c16="http://schemas.microsoft.com/office/drawing/2014/chart" uri="{C3380CC4-5D6E-409C-BE32-E72D297353CC}">
              <c16:uniqueId val="{00000000-25C8-4DE5-B7F9-DA451BCA8442}"/>
            </c:ext>
          </c:extLst>
        </c:ser>
        <c:ser>
          <c:idx val="1"/>
          <c:order val="1"/>
          <c:tx>
            <c:strRef>
              <c:f>'Table 3e. Ped NSBL'!$K$17</c:f>
              <c:strCache>
                <c:ptCount val="1"/>
                <c:pt idx="0">
                  <c:v>Penicillins</c:v>
                </c:pt>
              </c:strCache>
            </c:strRef>
          </c:tx>
          <c:spPr>
            <a:solidFill>
              <a:srgbClr val="80B3B6"/>
            </a:solidFill>
            <a:ln>
              <a:noFill/>
            </a:ln>
            <a:effectLst/>
          </c:spPr>
          <c:invertIfNegative val="0"/>
          <c:val>
            <c:numRef>
              <c:f>'Table 3e. Ped NSBL'!$K$18:$K$22</c:f>
              <c:numCache>
                <c:formatCode>0.0</c:formatCode>
                <c:ptCount val="5"/>
                <c:pt idx="0">
                  <c:v>42.29</c:v>
                </c:pt>
                <c:pt idx="1">
                  <c:v>43.679999999999986</c:v>
                </c:pt>
                <c:pt idx="2">
                  <c:v>64.069999999999993</c:v>
                </c:pt>
                <c:pt idx="3">
                  <c:v>48.249999999999993</c:v>
                </c:pt>
                <c:pt idx="4">
                  <c:v>21.480000000000004</c:v>
                </c:pt>
              </c:numCache>
            </c:numRef>
          </c:val>
          <c:extLst>
            <c:ext xmlns:c16="http://schemas.microsoft.com/office/drawing/2014/chart" uri="{C3380CC4-5D6E-409C-BE32-E72D297353CC}">
              <c16:uniqueId val="{00000002-25C8-4DE5-B7F9-DA451BCA8442}"/>
            </c:ext>
          </c:extLst>
        </c:ser>
        <c:dLbls>
          <c:showLegendKey val="0"/>
          <c:showVal val="0"/>
          <c:showCatName val="0"/>
          <c:showSerName val="0"/>
          <c:showPercent val="0"/>
          <c:showBubbleSize val="0"/>
        </c:dLbls>
        <c:gapWidth val="50"/>
        <c:overlap val="100"/>
        <c:axId val="1290117775"/>
        <c:axId val="1290110287"/>
      </c:barChart>
      <c:catAx>
        <c:axId val="129011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0287"/>
        <c:crosses val="autoZero"/>
        <c:auto val="1"/>
        <c:lblAlgn val="ctr"/>
        <c:lblOffset val="100"/>
        <c:noMultiLvlLbl val="0"/>
      </c:catAx>
      <c:valAx>
        <c:axId val="1290110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1177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posing the highest risk for CDI:                                                  Percentage of agent use by antimicrobial class and location type</a:t>
            </a:r>
          </a:p>
        </c:rich>
      </c:tx>
      <c:layout>
        <c:manualLayout>
          <c:xMode val="edge"/>
          <c:yMode val="edge"/>
          <c:x val="0.29114072815502851"/>
          <c:y val="2.5686958909759208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3g. Ped CDI'!$J$17</c:f>
              <c:strCache>
                <c:ptCount val="1"/>
                <c:pt idx="0">
                  <c:v>Cephalosporins</c:v>
                </c:pt>
              </c:strCache>
            </c:strRef>
          </c:tx>
          <c:spPr>
            <a:solidFill>
              <a:srgbClr val="1A5A57"/>
            </a:solidFill>
            <a:ln>
              <a:noFill/>
            </a:ln>
            <a:effectLst/>
          </c:spPr>
          <c:invertIfNegative val="0"/>
          <c:cat>
            <c:strRef>
              <c:f>'Table 3g. Ped CDI'!$I$18:$I$22</c:f>
              <c:strCache>
                <c:ptCount val="5"/>
                <c:pt idx="0">
                  <c:v>Medical ICUs</c:v>
                </c:pt>
                <c:pt idx="1">
                  <c:v>Med-surg ICUs</c:v>
                </c:pt>
                <c:pt idx="2">
                  <c:v>Medical wards</c:v>
                </c:pt>
                <c:pt idx="3">
                  <c:v>Med-surg wards</c:v>
                </c:pt>
                <c:pt idx="4">
                  <c:v>Surgical wards</c:v>
                </c:pt>
              </c:strCache>
            </c:strRef>
          </c:cat>
          <c:val>
            <c:numRef>
              <c:f>'Table 3g. Ped CDI'!$J$18:$J$22</c:f>
              <c:numCache>
                <c:formatCode>0.0</c:formatCode>
                <c:ptCount val="5"/>
                <c:pt idx="0">
                  <c:v>84.23</c:v>
                </c:pt>
                <c:pt idx="1">
                  <c:v>83.6</c:v>
                </c:pt>
                <c:pt idx="2">
                  <c:v>72.31</c:v>
                </c:pt>
                <c:pt idx="3">
                  <c:v>73.769999999999982</c:v>
                </c:pt>
                <c:pt idx="4">
                  <c:v>73.109999999999985</c:v>
                </c:pt>
              </c:numCache>
            </c:numRef>
          </c:val>
          <c:extLst>
            <c:ext xmlns:c16="http://schemas.microsoft.com/office/drawing/2014/chart" uri="{C3380CC4-5D6E-409C-BE32-E72D297353CC}">
              <c16:uniqueId val="{00000000-92F4-4036-910C-21FC94FCE392}"/>
            </c:ext>
          </c:extLst>
        </c:ser>
        <c:ser>
          <c:idx val="1"/>
          <c:order val="1"/>
          <c:tx>
            <c:strRef>
              <c:f>'Table 3g. Ped CDI'!$K$17</c:f>
              <c:strCache>
                <c:ptCount val="1"/>
                <c:pt idx="0">
                  <c:v>Lincosamides</c:v>
                </c:pt>
              </c:strCache>
            </c:strRef>
          </c:tx>
          <c:spPr>
            <a:solidFill>
              <a:srgbClr val="80B3B6"/>
            </a:solidFill>
            <a:ln>
              <a:noFill/>
            </a:ln>
            <a:effectLst/>
          </c:spPr>
          <c:invertIfNegative val="0"/>
          <c:val>
            <c:numRef>
              <c:f>'Table 3g. Ped CDI'!$K$18:$K$22</c:f>
              <c:numCache>
                <c:formatCode>0.0</c:formatCode>
                <c:ptCount val="5"/>
                <c:pt idx="0">
                  <c:v>7.16</c:v>
                </c:pt>
                <c:pt idx="1">
                  <c:v>8.4499999999999993</c:v>
                </c:pt>
                <c:pt idx="2">
                  <c:v>16.41</c:v>
                </c:pt>
                <c:pt idx="3">
                  <c:v>17.62</c:v>
                </c:pt>
                <c:pt idx="4">
                  <c:v>16.690000000000001</c:v>
                </c:pt>
              </c:numCache>
            </c:numRef>
          </c:val>
          <c:extLst>
            <c:ext xmlns:c16="http://schemas.microsoft.com/office/drawing/2014/chart" uri="{C3380CC4-5D6E-409C-BE32-E72D297353CC}">
              <c16:uniqueId val="{00000002-92F4-4036-910C-21FC94FCE392}"/>
            </c:ext>
          </c:extLst>
        </c:ser>
        <c:ser>
          <c:idx val="2"/>
          <c:order val="2"/>
          <c:tx>
            <c:strRef>
              <c:f>'Table 3g. Ped CDI'!$L$17</c:f>
              <c:strCache>
                <c:ptCount val="1"/>
                <c:pt idx="0">
                  <c:v>Fluoroquinolones</c:v>
                </c:pt>
              </c:strCache>
            </c:strRef>
          </c:tx>
          <c:spPr>
            <a:solidFill>
              <a:srgbClr val="B5E9E7"/>
            </a:solidFill>
            <a:ln>
              <a:noFill/>
            </a:ln>
            <a:effectLst/>
          </c:spPr>
          <c:invertIfNegative val="0"/>
          <c:val>
            <c:numRef>
              <c:f>'Table 3g. Ped CDI'!$L$18:$L$22</c:f>
              <c:numCache>
                <c:formatCode>0.0</c:formatCode>
                <c:ptCount val="5"/>
                <c:pt idx="0">
                  <c:v>8.6199999999999992</c:v>
                </c:pt>
                <c:pt idx="1">
                  <c:v>7.9700000000000006</c:v>
                </c:pt>
                <c:pt idx="2">
                  <c:v>11.280000000000001</c:v>
                </c:pt>
                <c:pt idx="3">
                  <c:v>8.59</c:v>
                </c:pt>
                <c:pt idx="4">
                  <c:v>10.200000000000017</c:v>
                </c:pt>
              </c:numCache>
            </c:numRef>
          </c:val>
          <c:extLst>
            <c:ext xmlns:c16="http://schemas.microsoft.com/office/drawing/2014/chart" uri="{C3380CC4-5D6E-409C-BE32-E72D297353CC}">
              <c16:uniqueId val="{00000003-92F4-4036-910C-21FC94FCE392}"/>
            </c:ext>
          </c:extLst>
        </c:ser>
        <c:dLbls>
          <c:showLegendKey val="0"/>
          <c:showVal val="0"/>
          <c:showCatName val="0"/>
          <c:showSerName val="0"/>
          <c:showPercent val="0"/>
          <c:showBubbleSize val="0"/>
        </c:dLbls>
        <c:gapWidth val="50"/>
        <c:overlap val="100"/>
        <c:axId val="1297039055"/>
        <c:axId val="1297054031"/>
      </c:barChart>
      <c:catAx>
        <c:axId val="129703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4031"/>
        <c:crosses val="autoZero"/>
        <c:auto val="1"/>
        <c:lblAlgn val="ctr"/>
        <c:lblOffset val="100"/>
        <c:noMultiLvlLbl val="0"/>
      </c:catAx>
      <c:valAx>
        <c:axId val="1297054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0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antifungal agents predominantly used for invasive candidiasis:                                           Percentage</a:t>
            </a:r>
            <a:r>
              <a:rPr lang="en-US" sz="1320" baseline="0"/>
              <a:t> of </a:t>
            </a:r>
            <a:r>
              <a:rPr lang="en-US" sz="1320"/>
              <a:t>agent use by antimicrobial class and location type</a:t>
            </a:r>
          </a:p>
        </c:rich>
      </c:tx>
      <c:layout>
        <c:manualLayout>
          <c:xMode val="edge"/>
          <c:yMode val="edge"/>
          <c:x val="0.29119030048817651"/>
          <c:y val="1.724594879221352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3h. Ped Antifungal'!$J$17</c:f>
              <c:strCache>
                <c:ptCount val="1"/>
                <c:pt idx="0">
                  <c:v>Azoles</c:v>
                </c:pt>
              </c:strCache>
            </c:strRef>
          </c:tx>
          <c:spPr>
            <a:solidFill>
              <a:srgbClr val="1A5A57"/>
            </a:solidFill>
            <a:ln>
              <a:noFill/>
            </a:ln>
            <a:effectLst/>
          </c:spPr>
          <c:invertIfNegative val="0"/>
          <c:cat>
            <c:strRef>
              <c:f>'Table 3h. Ped Antifungal'!$I$18:$I$22</c:f>
              <c:strCache>
                <c:ptCount val="5"/>
                <c:pt idx="0">
                  <c:v>Medical ICUs</c:v>
                </c:pt>
                <c:pt idx="1">
                  <c:v>Med-surg ICUs</c:v>
                </c:pt>
                <c:pt idx="2">
                  <c:v>Medical wards</c:v>
                </c:pt>
                <c:pt idx="3">
                  <c:v>Med-surg wards</c:v>
                </c:pt>
                <c:pt idx="4">
                  <c:v>Surgical wards</c:v>
                </c:pt>
              </c:strCache>
            </c:strRef>
          </c:cat>
          <c:val>
            <c:numRef>
              <c:f>'Table 3h. Ped Antifungal'!$J$18:$J$22</c:f>
              <c:numCache>
                <c:formatCode>0.0</c:formatCode>
                <c:ptCount val="5"/>
                <c:pt idx="0">
                  <c:v>47.03</c:v>
                </c:pt>
                <c:pt idx="1">
                  <c:v>54.23</c:v>
                </c:pt>
                <c:pt idx="2">
                  <c:v>62.5</c:v>
                </c:pt>
                <c:pt idx="3">
                  <c:v>59.47</c:v>
                </c:pt>
                <c:pt idx="4">
                  <c:v>79.849999999999994</c:v>
                </c:pt>
              </c:numCache>
            </c:numRef>
          </c:val>
          <c:extLst>
            <c:ext xmlns:c16="http://schemas.microsoft.com/office/drawing/2014/chart" uri="{C3380CC4-5D6E-409C-BE32-E72D297353CC}">
              <c16:uniqueId val="{00000000-6EAD-49A9-9607-9293A616F8F9}"/>
            </c:ext>
          </c:extLst>
        </c:ser>
        <c:ser>
          <c:idx val="1"/>
          <c:order val="1"/>
          <c:tx>
            <c:strRef>
              <c:f>'Table 3h. Ped Antifungal'!$K$17</c:f>
              <c:strCache>
                <c:ptCount val="1"/>
                <c:pt idx="0">
                  <c:v>Echinocandins</c:v>
                </c:pt>
              </c:strCache>
            </c:strRef>
          </c:tx>
          <c:spPr>
            <a:solidFill>
              <a:srgbClr val="80B3B6"/>
            </a:solidFill>
            <a:ln>
              <a:noFill/>
            </a:ln>
            <a:effectLst/>
          </c:spPr>
          <c:invertIfNegative val="0"/>
          <c:val>
            <c:numRef>
              <c:f>'Table 3h. Ped Antifungal'!$K$18:$K$22</c:f>
              <c:numCache>
                <c:formatCode>0.0</c:formatCode>
                <c:ptCount val="5"/>
                <c:pt idx="0">
                  <c:v>52.97</c:v>
                </c:pt>
                <c:pt idx="1">
                  <c:v>45.77</c:v>
                </c:pt>
                <c:pt idx="2">
                  <c:v>37.5</c:v>
                </c:pt>
                <c:pt idx="3">
                  <c:v>40.53</c:v>
                </c:pt>
                <c:pt idx="4">
                  <c:v>20.150000000000006</c:v>
                </c:pt>
              </c:numCache>
            </c:numRef>
          </c:val>
          <c:extLst>
            <c:ext xmlns:c16="http://schemas.microsoft.com/office/drawing/2014/chart" uri="{C3380CC4-5D6E-409C-BE32-E72D297353CC}">
              <c16:uniqueId val="{00000002-6EAD-49A9-9607-9293A616F8F9}"/>
            </c:ext>
          </c:extLst>
        </c:ser>
        <c:dLbls>
          <c:showLegendKey val="0"/>
          <c:showVal val="0"/>
          <c:showCatName val="0"/>
          <c:showSerName val="0"/>
          <c:showPercent val="0"/>
          <c:showBubbleSize val="0"/>
        </c:dLbls>
        <c:gapWidth val="50"/>
        <c:overlap val="100"/>
        <c:axId val="1117240895"/>
        <c:axId val="1117235903"/>
      </c:barChart>
      <c:catAx>
        <c:axId val="1117240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35903"/>
        <c:crosses val="autoZero"/>
        <c:auto val="1"/>
        <c:lblAlgn val="ctr"/>
        <c:lblOffset val="100"/>
        <c:noMultiLvlLbl val="0"/>
      </c:catAx>
      <c:valAx>
        <c:axId val="11172359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17240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Neonatal</a:t>
            </a:r>
            <a:r>
              <a:rPr lang="en-US" sz="1320" baseline="0"/>
              <a:t> broad spectrum antibacterial agents predominantly used for hospital-onset infections: Percentage of </a:t>
            </a:r>
            <a:r>
              <a:rPr lang="en-US" sz="1320"/>
              <a:t>agent use by antimicrobial class and location type</a:t>
            </a:r>
          </a:p>
        </c:rich>
      </c:tx>
      <c:layout>
        <c:manualLayout>
          <c:xMode val="edge"/>
          <c:yMode val="edge"/>
          <c:x val="0.31632698437712975"/>
          <c:y val="2.2377619091809322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4c. Neo BSHO'!$J$16</c:f>
              <c:strCache>
                <c:ptCount val="1"/>
                <c:pt idx="0">
                  <c:v>Cephalosporins</c:v>
                </c:pt>
              </c:strCache>
            </c:strRef>
          </c:tx>
          <c:spPr>
            <a:solidFill>
              <a:srgbClr val="1A5A57"/>
            </a:solidFill>
            <a:ln>
              <a:noFill/>
            </a:ln>
            <a:effectLst/>
          </c:spPr>
          <c:invertIfNegative val="0"/>
          <c:cat>
            <c:strRef>
              <c:f>'Table 4c. Neo BSHO'!$I$17:$I$20</c:f>
              <c:strCache>
                <c:ptCount val="4"/>
                <c:pt idx="0">
                  <c:v>Neonatal step-down (Level II)</c:v>
                </c:pt>
                <c:pt idx="1">
                  <c:v>Level II/III NICU</c:v>
                </c:pt>
                <c:pt idx="2">
                  <c:v>Level III NICU</c:v>
                </c:pt>
                <c:pt idx="3">
                  <c:v>Level IV NICU</c:v>
                </c:pt>
              </c:strCache>
            </c:strRef>
          </c:cat>
          <c:val>
            <c:numRef>
              <c:f>'Table 4c. Neo BSHO'!$J$17:$J$20</c:f>
              <c:numCache>
                <c:formatCode>0.0</c:formatCode>
                <c:ptCount val="4"/>
                <c:pt idx="0">
                  <c:v>60.65</c:v>
                </c:pt>
                <c:pt idx="1">
                  <c:v>56.64</c:v>
                </c:pt>
                <c:pt idx="2">
                  <c:v>51.67</c:v>
                </c:pt>
                <c:pt idx="3">
                  <c:v>52.84</c:v>
                </c:pt>
              </c:numCache>
            </c:numRef>
          </c:val>
          <c:extLst>
            <c:ext xmlns:c16="http://schemas.microsoft.com/office/drawing/2014/chart" uri="{C3380CC4-5D6E-409C-BE32-E72D297353CC}">
              <c16:uniqueId val="{00000000-148E-4665-83DE-73BE3B83B590}"/>
            </c:ext>
          </c:extLst>
        </c:ser>
        <c:ser>
          <c:idx val="1"/>
          <c:order val="1"/>
          <c:tx>
            <c:strRef>
              <c:f>'Table 4c. Neo BSHO'!$K$16</c:f>
              <c:strCache>
                <c:ptCount val="1"/>
                <c:pt idx="0">
                  <c:v>β-lactam/β-lactamase inhibitor combination</c:v>
                </c:pt>
              </c:strCache>
            </c:strRef>
          </c:tx>
          <c:spPr>
            <a:solidFill>
              <a:srgbClr val="80B3B6"/>
            </a:solidFill>
            <a:ln>
              <a:noFill/>
            </a:ln>
            <a:effectLst/>
          </c:spPr>
          <c:invertIfNegative val="0"/>
          <c:val>
            <c:numRef>
              <c:f>'Table 4c. Neo BSHO'!$K$17:$K$20</c:f>
              <c:numCache>
                <c:formatCode>0.0</c:formatCode>
                <c:ptCount val="4"/>
                <c:pt idx="0">
                  <c:v>31.72</c:v>
                </c:pt>
                <c:pt idx="1">
                  <c:v>31.32</c:v>
                </c:pt>
                <c:pt idx="2">
                  <c:v>32.97</c:v>
                </c:pt>
                <c:pt idx="3">
                  <c:v>33.409999999999997</c:v>
                </c:pt>
              </c:numCache>
            </c:numRef>
          </c:val>
          <c:extLst>
            <c:ext xmlns:c16="http://schemas.microsoft.com/office/drawing/2014/chart" uri="{C3380CC4-5D6E-409C-BE32-E72D297353CC}">
              <c16:uniqueId val="{00000002-148E-4665-83DE-73BE3B83B590}"/>
            </c:ext>
          </c:extLst>
        </c:ser>
        <c:ser>
          <c:idx val="2"/>
          <c:order val="2"/>
          <c:tx>
            <c:strRef>
              <c:f>'Table 4c. Neo BSHO'!$L$16</c:f>
              <c:strCache>
                <c:ptCount val="1"/>
                <c:pt idx="0">
                  <c:v>Carbapenems</c:v>
                </c:pt>
              </c:strCache>
            </c:strRef>
          </c:tx>
          <c:spPr>
            <a:solidFill>
              <a:srgbClr val="B5E9E7"/>
            </a:solidFill>
            <a:ln>
              <a:noFill/>
            </a:ln>
            <a:effectLst/>
          </c:spPr>
          <c:invertIfNegative val="0"/>
          <c:val>
            <c:numRef>
              <c:f>'Table 4c. Neo BSHO'!$L$17:$L$20</c:f>
              <c:numCache>
                <c:formatCode>0.0</c:formatCode>
                <c:ptCount val="4"/>
                <c:pt idx="0">
                  <c:v>7.64</c:v>
                </c:pt>
                <c:pt idx="1">
                  <c:v>12.04</c:v>
                </c:pt>
                <c:pt idx="2">
                  <c:v>15.37</c:v>
                </c:pt>
                <c:pt idx="3">
                  <c:v>13.76</c:v>
                </c:pt>
              </c:numCache>
            </c:numRef>
          </c:val>
          <c:extLst>
            <c:ext xmlns:c16="http://schemas.microsoft.com/office/drawing/2014/chart" uri="{C3380CC4-5D6E-409C-BE32-E72D297353CC}">
              <c16:uniqueId val="{00000003-148E-4665-83DE-73BE3B83B590}"/>
            </c:ext>
          </c:extLst>
        </c:ser>
        <c:dLbls>
          <c:showLegendKey val="0"/>
          <c:showVal val="0"/>
          <c:showCatName val="0"/>
          <c:showSerName val="0"/>
          <c:showPercent val="0"/>
          <c:showBubbleSize val="0"/>
        </c:dLbls>
        <c:gapWidth val="50"/>
        <c:overlap val="100"/>
        <c:axId val="1290079087"/>
        <c:axId val="1290099055"/>
      </c:barChart>
      <c:catAx>
        <c:axId val="129007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99055"/>
        <c:crosses val="autoZero"/>
        <c:auto val="1"/>
        <c:lblAlgn val="ctr"/>
        <c:lblOffset val="100"/>
        <c:noMultiLvlLbl val="0"/>
      </c:catAx>
      <c:valAx>
        <c:axId val="1290099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00790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broad spectrum antibacterial agents predominantly used for community-acquired infections: Percentage of agent use by antimicrobial class and location type</a:t>
            </a:r>
          </a:p>
        </c:rich>
      </c:tx>
      <c:layout>
        <c:manualLayout>
          <c:xMode val="edge"/>
          <c:yMode val="edge"/>
          <c:x val="0.17281962562881772"/>
          <c:y val="2.0325103763132586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2c. Adult BSCA '!$J$20</c:f>
              <c:strCache>
                <c:ptCount val="1"/>
                <c:pt idx="0">
                  <c:v>Cephalosporins</c:v>
                </c:pt>
              </c:strCache>
            </c:strRef>
          </c:tx>
          <c:spPr>
            <a:solidFill>
              <a:srgbClr val="1A5A57"/>
            </a:solidFill>
            <a:ln>
              <a:noFill/>
            </a:ln>
            <a:effectLst/>
          </c:spPr>
          <c:invertIfNegative val="0"/>
          <c:cat>
            <c:strRef>
              <c:f>'Table 2c. Adult BSCA '!$I$21:$I$28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2c. Adult BSCA '!$J$21:$J$28</c:f>
              <c:numCache>
                <c:formatCode>0.0</c:formatCode>
                <c:ptCount val="8"/>
                <c:pt idx="0">
                  <c:v>81.200000000000017</c:v>
                </c:pt>
                <c:pt idx="1">
                  <c:v>82.63</c:v>
                </c:pt>
                <c:pt idx="2">
                  <c:v>75.680000000000007</c:v>
                </c:pt>
                <c:pt idx="3">
                  <c:v>78.330000000000013</c:v>
                </c:pt>
                <c:pt idx="4">
                  <c:v>78.460000000000008</c:v>
                </c:pt>
                <c:pt idx="5">
                  <c:v>72.22999999999999</c:v>
                </c:pt>
                <c:pt idx="6">
                  <c:v>81.44</c:v>
                </c:pt>
                <c:pt idx="7">
                  <c:v>53.17</c:v>
                </c:pt>
              </c:numCache>
            </c:numRef>
          </c:val>
          <c:extLst>
            <c:ext xmlns:c16="http://schemas.microsoft.com/office/drawing/2014/chart" uri="{C3380CC4-5D6E-409C-BE32-E72D297353CC}">
              <c16:uniqueId val="{00000000-7B37-4F26-85AF-DBC420267646}"/>
            </c:ext>
          </c:extLst>
        </c:ser>
        <c:ser>
          <c:idx val="1"/>
          <c:order val="1"/>
          <c:tx>
            <c:strRef>
              <c:f>'Table 2c. Adult BSCA '!$K$20</c:f>
              <c:strCache>
                <c:ptCount val="1"/>
                <c:pt idx="0">
                  <c:v>Fluoroquinolones</c:v>
                </c:pt>
              </c:strCache>
            </c:strRef>
          </c:tx>
          <c:spPr>
            <a:solidFill>
              <a:srgbClr val="80B3B6"/>
            </a:solidFill>
            <a:ln>
              <a:noFill/>
            </a:ln>
            <a:effectLst/>
          </c:spPr>
          <c:invertIfNegative val="0"/>
          <c:val>
            <c:numRef>
              <c:f>'Table 2c. Adult BSCA '!$K$21:$K$28</c:f>
              <c:numCache>
                <c:formatCode>0.0</c:formatCode>
                <c:ptCount val="8"/>
                <c:pt idx="0">
                  <c:v>14.26</c:v>
                </c:pt>
                <c:pt idx="1">
                  <c:v>13.9</c:v>
                </c:pt>
                <c:pt idx="2">
                  <c:v>18.09</c:v>
                </c:pt>
                <c:pt idx="3">
                  <c:v>17.170000000000002</c:v>
                </c:pt>
                <c:pt idx="4">
                  <c:v>17.12</c:v>
                </c:pt>
                <c:pt idx="5">
                  <c:v>20.980000000000004</c:v>
                </c:pt>
                <c:pt idx="6">
                  <c:v>14.56</c:v>
                </c:pt>
                <c:pt idx="7">
                  <c:v>43.15</c:v>
                </c:pt>
              </c:numCache>
            </c:numRef>
          </c:val>
          <c:extLst>
            <c:ext xmlns:c16="http://schemas.microsoft.com/office/drawing/2014/chart" uri="{C3380CC4-5D6E-409C-BE32-E72D297353CC}">
              <c16:uniqueId val="{00000002-7B37-4F26-85AF-DBC420267646}"/>
            </c:ext>
          </c:extLst>
        </c:ser>
        <c:ser>
          <c:idx val="2"/>
          <c:order val="2"/>
          <c:tx>
            <c:strRef>
              <c:f>'Table 2c. Adult BSCA '!$L$20</c:f>
              <c:strCache>
                <c:ptCount val="1"/>
                <c:pt idx="0">
                  <c:v>Carbapenems</c:v>
                </c:pt>
              </c:strCache>
            </c:strRef>
          </c:tx>
          <c:spPr>
            <a:solidFill>
              <a:srgbClr val="B5E9E7"/>
            </a:solidFill>
            <a:ln>
              <a:noFill/>
            </a:ln>
            <a:effectLst/>
          </c:spPr>
          <c:invertIfNegative val="0"/>
          <c:val>
            <c:numRef>
              <c:f>'Table 2c. Adult BSCA '!$L$21:$L$28</c:f>
              <c:numCache>
                <c:formatCode>0.0</c:formatCode>
                <c:ptCount val="8"/>
                <c:pt idx="0">
                  <c:v>4.5999999999999996</c:v>
                </c:pt>
                <c:pt idx="1">
                  <c:v>3.5</c:v>
                </c:pt>
                <c:pt idx="2">
                  <c:v>6.2</c:v>
                </c:pt>
                <c:pt idx="3">
                  <c:v>4.5</c:v>
                </c:pt>
                <c:pt idx="4">
                  <c:v>4.4000000000000004</c:v>
                </c:pt>
                <c:pt idx="5">
                  <c:v>6.8</c:v>
                </c:pt>
                <c:pt idx="6">
                  <c:v>4</c:v>
                </c:pt>
                <c:pt idx="7">
                  <c:v>3.7</c:v>
                </c:pt>
              </c:numCache>
            </c:numRef>
          </c:val>
          <c:extLst>
            <c:ext xmlns:c16="http://schemas.microsoft.com/office/drawing/2014/chart" uri="{C3380CC4-5D6E-409C-BE32-E72D297353CC}">
              <c16:uniqueId val="{00000003-7B37-4F26-85AF-DBC420267646}"/>
            </c:ext>
          </c:extLst>
        </c:ser>
        <c:dLbls>
          <c:showLegendKey val="0"/>
          <c:showVal val="0"/>
          <c:showCatName val="0"/>
          <c:showSerName val="0"/>
          <c:showPercent val="0"/>
          <c:showBubbleSize val="0"/>
        </c:dLbls>
        <c:gapWidth val="50"/>
        <c:overlap val="100"/>
        <c:axId val="990879807"/>
        <c:axId val="990880223"/>
      </c:barChart>
      <c:catAx>
        <c:axId val="990879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80223"/>
        <c:crosses val="autoZero"/>
        <c:auto val="1"/>
        <c:lblAlgn val="ctr"/>
        <c:lblOffset val="100"/>
        <c:noMultiLvlLbl val="0"/>
      </c:catAx>
      <c:valAx>
        <c:axId val="990880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9087980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predominantly used for resistant Gram-positive infections: Percentage</a:t>
            </a:r>
            <a:r>
              <a:rPr lang="en-US" sz="1320" baseline="0"/>
              <a:t> of</a:t>
            </a:r>
            <a:r>
              <a:rPr lang="en-US" sz="1320"/>
              <a:t> agent use by antimicrobial class and location type</a:t>
            </a:r>
          </a:p>
        </c:rich>
      </c:tx>
      <c:layout>
        <c:manualLayout>
          <c:xMode val="edge"/>
          <c:yMode val="edge"/>
          <c:x val="0.16699768791734709"/>
          <c:y val="1.791855744713184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2d. Adult GramPos'!$J$20</c:f>
              <c:strCache>
                <c:ptCount val="1"/>
                <c:pt idx="0">
                  <c:v>Glycopeptides</c:v>
                </c:pt>
              </c:strCache>
            </c:strRef>
          </c:tx>
          <c:spPr>
            <a:solidFill>
              <a:srgbClr val="1A5A5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GramPos'!$J$21:$J$28</c:f>
              <c:numCache>
                <c:formatCode>0.0</c:formatCode>
                <c:ptCount val="8"/>
                <c:pt idx="0">
                  <c:v>80.92</c:v>
                </c:pt>
                <c:pt idx="1">
                  <c:v>83.22</c:v>
                </c:pt>
                <c:pt idx="2">
                  <c:v>77.989999999999995</c:v>
                </c:pt>
                <c:pt idx="3">
                  <c:v>79.349999999999994</c:v>
                </c:pt>
                <c:pt idx="4">
                  <c:v>80.760000000000005</c:v>
                </c:pt>
                <c:pt idx="5">
                  <c:v>81.180000000000007</c:v>
                </c:pt>
                <c:pt idx="6">
                  <c:v>77.97</c:v>
                </c:pt>
                <c:pt idx="7">
                  <c:v>82.27</c:v>
                </c:pt>
              </c:numCache>
            </c:numRef>
          </c:val>
          <c:extLst>
            <c:ext xmlns:c16="http://schemas.microsoft.com/office/drawing/2014/chart" uri="{C3380CC4-5D6E-409C-BE32-E72D297353CC}">
              <c16:uniqueId val="{00000000-7381-4E2F-B190-C02037A4581F}"/>
            </c:ext>
          </c:extLst>
        </c:ser>
        <c:ser>
          <c:idx val="1"/>
          <c:order val="1"/>
          <c:tx>
            <c:strRef>
              <c:f>'Table 2d. Adult GramPos'!$K$20</c:f>
              <c:strCache>
                <c:ptCount val="1"/>
                <c:pt idx="0">
                  <c:v>Oxazolidinones</c:v>
                </c:pt>
              </c:strCache>
            </c:strRef>
          </c:tx>
          <c:spPr>
            <a:solidFill>
              <a:srgbClr val="80B3B6"/>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GramPos'!$K$21:$K$28</c:f>
              <c:numCache>
                <c:formatCode>0.0</c:formatCode>
                <c:ptCount val="8"/>
                <c:pt idx="0">
                  <c:v>12.8</c:v>
                </c:pt>
                <c:pt idx="1">
                  <c:v>11.4</c:v>
                </c:pt>
                <c:pt idx="2">
                  <c:v>13.9</c:v>
                </c:pt>
                <c:pt idx="3">
                  <c:v>9.9</c:v>
                </c:pt>
                <c:pt idx="4">
                  <c:v>8.8000000000000007</c:v>
                </c:pt>
                <c:pt idx="5">
                  <c:v>8.1999999999999993</c:v>
                </c:pt>
                <c:pt idx="6">
                  <c:v>11.5</c:v>
                </c:pt>
                <c:pt idx="7">
                  <c:v>7.5</c:v>
                </c:pt>
              </c:numCache>
            </c:numRef>
          </c:val>
          <c:extLst>
            <c:ext xmlns:c16="http://schemas.microsoft.com/office/drawing/2014/chart" uri="{C3380CC4-5D6E-409C-BE32-E72D297353CC}">
              <c16:uniqueId val="{00000001-7381-4E2F-B190-C02037A4581F}"/>
            </c:ext>
          </c:extLst>
        </c:ser>
        <c:ser>
          <c:idx val="2"/>
          <c:order val="2"/>
          <c:tx>
            <c:strRef>
              <c:f>'Table 2d. Adult GramPos'!$L$20</c:f>
              <c:strCache>
                <c:ptCount val="1"/>
                <c:pt idx="0">
                  <c:v>Lipopeptides</c:v>
                </c:pt>
              </c:strCache>
            </c:strRef>
          </c:tx>
          <c:spPr>
            <a:solidFill>
              <a:srgbClr val="B5E9E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GramPos'!$L$21:$L$28</c:f>
              <c:numCache>
                <c:formatCode>0.0</c:formatCode>
                <c:ptCount val="8"/>
                <c:pt idx="0">
                  <c:v>4.7</c:v>
                </c:pt>
                <c:pt idx="1">
                  <c:v>4.0999999999999996</c:v>
                </c:pt>
                <c:pt idx="2">
                  <c:v>6.9</c:v>
                </c:pt>
                <c:pt idx="3">
                  <c:v>9.1999999999999993</c:v>
                </c:pt>
                <c:pt idx="4">
                  <c:v>9.1999999999999993</c:v>
                </c:pt>
                <c:pt idx="5">
                  <c:v>9.6</c:v>
                </c:pt>
                <c:pt idx="6">
                  <c:v>8.8000000000000007</c:v>
                </c:pt>
                <c:pt idx="7">
                  <c:v>9.1999999999999993</c:v>
                </c:pt>
              </c:numCache>
            </c:numRef>
          </c:val>
          <c:extLst>
            <c:ext xmlns:c16="http://schemas.microsoft.com/office/drawing/2014/chart" uri="{C3380CC4-5D6E-409C-BE32-E72D297353CC}">
              <c16:uniqueId val="{00000002-7381-4E2F-B190-C02037A4581F}"/>
            </c:ext>
          </c:extLst>
        </c:ser>
        <c:ser>
          <c:idx val="3"/>
          <c:order val="3"/>
          <c:tx>
            <c:strRef>
              <c:f>'Table 2d. Adult GramPos'!$M$20</c:f>
              <c:strCache>
                <c:ptCount val="1"/>
                <c:pt idx="0">
                  <c:v>Cephalosporins</c:v>
                </c:pt>
              </c:strCache>
            </c:strRef>
          </c:tx>
          <c:spPr>
            <a:solidFill>
              <a:srgbClr val="A24F2A"/>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GramPos'!$M$21:$M$28</c:f>
              <c:numCache>
                <c:formatCode>0.0</c:formatCode>
                <c:ptCount val="8"/>
                <c:pt idx="0">
                  <c:v>1.6</c:v>
                </c:pt>
                <c:pt idx="1">
                  <c:v>1.3</c:v>
                </c:pt>
                <c:pt idx="2">
                  <c:v>1.1000000000000001</c:v>
                </c:pt>
                <c:pt idx="3">
                  <c:v>1.5</c:v>
                </c:pt>
                <c:pt idx="4">
                  <c:v>1.2</c:v>
                </c:pt>
                <c:pt idx="5">
                  <c:v>0.9</c:v>
                </c:pt>
                <c:pt idx="6">
                  <c:v>1.8</c:v>
                </c:pt>
                <c:pt idx="7">
                  <c:v>1</c:v>
                </c:pt>
              </c:numCache>
            </c:numRef>
          </c:val>
          <c:extLst>
            <c:ext xmlns:c16="http://schemas.microsoft.com/office/drawing/2014/chart" uri="{C3380CC4-5D6E-409C-BE32-E72D297353CC}">
              <c16:uniqueId val="{00000003-7381-4E2F-B190-C02037A4581F}"/>
            </c:ext>
          </c:extLst>
        </c:ser>
        <c:ser>
          <c:idx val="4"/>
          <c:order val="4"/>
          <c:tx>
            <c:strRef>
              <c:f>'Table 2d. Adult GramPos'!$N$20</c:f>
              <c:strCache>
                <c:ptCount val="1"/>
                <c:pt idx="0">
                  <c:v>Streptogramins</c:v>
                </c:pt>
              </c:strCache>
            </c:strRef>
          </c:tx>
          <c:spPr>
            <a:solidFill>
              <a:srgbClr val="DBAC57"/>
            </a:solidFill>
            <a:ln>
              <a:noFill/>
            </a:ln>
            <a:effectLst/>
          </c:spPr>
          <c:invertIfNegative val="0"/>
          <c:cat>
            <c:strRef>
              <c:f>'Table 2d. Adult GramPos'!$I$21:$I$28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2d. Adult GramPos'!$N$21:$N$28</c:f>
              <c:numCache>
                <c:formatCode>0.0</c:formatCode>
                <c:ptCount val="8"/>
                <c:pt idx="0">
                  <c:v>0</c:v>
                </c:pt>
                <c:pt idx="1">
                  <c:v>0</c:v>
                </c:pt>
                <c:pt idx="2">
                  <c:v>0.01</c:v>
                </c:pt>
                <c:pt idx="3">
                  <c:v>0</c:v>
                </c:pt>
                <c:pt idx="4">
                  <c:v>0</c:v>
                </c:pt>
                <c:pt idx="5">
                  <c:v>0</c:v>
                </c:pt>
                <c:pt idx="6">
                  <c:v>0</c:v>
                </c:pt>
                <c:pt idx="7">
                  <c:v>0</c:v>
                </c:pt>
              </c:numCache>
            </c:numRef>
          </c:val>
          <c:extLst>
            <c:ext xmlns:c16="http://schemas.microsoft.com/office/drawing/2014/chart" uri="{C3380CC4-5D6E-409C-BE32-E72D297353CC}">
              <c16:uniqueId val="{00000004-7381-4E2F-B190-C02037A4581F}"/>
            </c:ext>
          </c:extLst>
        </c:ser>
        <c:dLbls>
          <c:showLegendKey val="0"/>
          <c:showVal val="0"/>
          <c:showCatName val="0"/>
          <c:showSerName val="0"/>
          <c:showPercent val="0"/>
          <c:showBubbleSize val="0"/>
        </c:dLbls>
        <c:gapWidth val="50"/>
        <c:overlap val="100"/>
        <c:axId val="1291682735"/>
        <c:axId val="1291677743"/>
      </c:barChart>
      <c:catAx>
        <c:axId val="129168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77743"/>
        <c:crosses val="autoZero"/>
        <c:auto val="1"/>
        <c:lblAlgn val="ctr"/>
        <c:lblOffset val="100"/>
        <c:noMultiLvlLbl val="0"/>
      </c:catAx>
      <c:valAx>
        <c:axId val="129167774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8273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narrow spectrum beta-lactam agents:</a:t>
            </a:r>
            <a:r>
              <a:rPr lang="en-US" sz="1320" baseline="0"/>
              <a:t>                                                                                      Percentage of </a:t>
            </a:r>
            <a:r>
              <a:rPr lang="en-US" sz="1320"/>
              <a:t>agent use by antimicrobial class and location type</a:t>
            </a:r>
          </a:p>
        </c:rich>
      </c:tx>
      <c:layout>
        <c:manualLayout>
          <c:xMode val="edge"/>
          <c:yMode val="edge"/>
          <c:x val="0.40888238667831406"/>
          <c:y val="1.7546552338659205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2e. Adult NSBL'!$J$20</c:f>
              <c:strCache>
                <c:ptCount val="1"/>
                <c:pt idx="0">
                  <c:v>Cephalosporins</c:v>
                </c:pt>
              </c:strCache>
            </c:strRef>
          </c:tx>
          <c:spPr>
            <a:solidFill>
              <a:srgbClr val="1A5A57"/>
            </a:solidFill>
            <a:ln>
              <a:noFill/>
            </a:ln>
            <a:effectLst/>
          </c:spPr>
          <c:invertIfNegative val="0"/>
          <c:cat>
            <c:strRef>
              <c:f>'Table 2e. Adult NSBL'!$I$21:$I$28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2e. Adult NSBL'!$J$21:$J$28</c:f>
              <c:numCache>
                <c:formatCode>0.0</c:formatCode>
                <c:ptCount val="8"/>
                <c:pt idx="0">
                  <c:v>38.679999999999993</c:v>
                </c:pt>
                <c:pt idx="1">
                  <c:v>56.01</c:v>
                </c:pt>
                <c:pt idx="2">
                  <c:v>67.59</c:v>
                </c:pt>
                <c:pt idx="3">
                  <c:v>45.02</c:v>
                </c:pt>
                <c:pt idx="4">
                  <c:v>61.910000000000004</c:v>
                </c:pt>
                <c:pt idx="5">
                  <c:v>72.689999999999984</c:v>
                </c:pt>
                <c:pt idx="6">
                  <c:v>51.58</c:v>
                </c:pt>
                <c:pt idx="7">
                  <c:v>42.28</c:v>
                </c:pt>
              </c:numCache>
            </c:numRef>
          </c:val>
          <c:extLst>
            <c:ext xmlns:c16="http://schemas.microsoft.com/office/drawing/2014/chart" uri="{C3380CC4-5D6E-409C-BE32-E72D297353CC}">
              <c16:uniqueId val="{00000000-8DC0-4C94-BF22-2448DB24468D}"/>
            </c:ext>
          </c:extLst>
        </c:ser>
        <c:ser>
          <c:idx val="1"/>
          <c:order val="1"/>
          <c:tx>
            <c:strRef>
              <c:f>'Table 2e. Adult NSBL'!$K$20</c:f>
              <c:strCache>
                <c:ptCount val="1"/>
                <c:pt idx="0">
                  <c:v>β-lactam/β-lactamase inhibitor combination</c:v>
                </c:pt>
              </c:strCache>
            </c:strRef>
          </c:tx>
          <c:spPr>
            <a:solidFill>
              <a:srgbClr val="80B3B6"/>
            </a:solidFill>
            <a:ln>
              <a:noFill/>
            </a:ln>
            <a:effectLst/>
          </c:spPr>
          <c:invertIfNegative val="0"/>
          <c:val>
            <c:numRef>
              <c:f>'Table 2e. Adult NSBL'!$K$21:$K$28</c:f>
              <c:numCache>
                <c:formatCode>0.0</c:formatCode>
                <c:ptCount val="8"/>
                <c:pt idx="0">
                  <c:v>42.41</c:v>
                </c:pt>
                <c:pt idx="1">
                  <c:v>33.08</c:v>
                </c:pt>
                <c:pt idx="2">
                  <c:v>25.15</c:v>
                </c:pt>
                <c:pt idx="3">
                  <c:v>41.14</c:v>
                </c:pt>
                <c:pt idx="4">
                  <c:v>29.5</c:v>
                </c:pt>
                <c:pt idx="5">
                  <c:v>22.1</c:v>
                </c:pt>
                <c:pt idx="6">
                  <c:v>36</c:v>
                </c:pt>
                <c:pt idx="7">
                  <c:v>43.480000000000004</c:v>
                </c:pt>
              </c:numCache>
            </c:numRef>
          </c:val>
          <c:extLst>
            <c:ext xmlns:c16="http://schemas.microsoft.com/office/drawing/2014/chart" uri="{C3380CC4-5D6E-409C-BE32-E72D297353CC}">
              <c16:uniqueId val="{00000002-8DC0-4C94-BF22-2448DB24468D}"/>
            </c:ext>
          </c:extLst>
        </c:ser>
        <c:ser>
          <c:idx val="2"/>
          <c:order val="2"/>
          <c:tx>
            <c:strRef>
              <c:f>'Table 2e. Adult NSBL'!$L$20</c:f>
              <c:strCache>
                <c:ptCount val="1"/>
                <c:pt idx="0">
                  <c:v>Penicillins</c:v>
                </c:pt>
              </c:strCache>
            </c:strRef>
          </c:tx>
          <c:spPr>
            <a:solidFill>
              <a:srgbClr val="B5E9E7"/>
            </a:solidFill>
            <a:ln>
              <a:noFill/>
            </a:ln>
            <a:effectLst/>
          </c:spPr>
          <c:invertIfNegative val="0"/>
          <c:val>
            <c:numRef>
              <c:f>'Table 2e. Adult NSBL'!$L$21:$L$28</c:f>
              <c:numCache>
                <c:formatCode>0.0</c:formatCode>
                <c:ptCount val="8"/>
                <c:pt idx="0">
                  <c:v>18.89</c:v>
                </c:pt>
                <c:pt idx="1">
                  <c:v>10.910000000000002</c:v>
                </c:pt>
                <c:pt idx="2">
                  <c:v>7.2299999999999995</c:v>
                </c:pt>
                <c:pt idx="3">
                  <c:v>13.85</c:v>
                </c:pt>
                <c:pt idx="4">
                  <c:v>8.58</c:v>
                </c:pt>
                <c:pt idx="5">
                  <c:v>5.19</c:v>
                </c:pt>
                <c:pt idx="6">
                  <c:v>12.409999999999998</c:v>
                </c:pt>
                <c:pt idx="7">
                  <c:v>14.24</c:v>
                </c:pt>
              </c:numCache>
            </c:numRef>
          </c:val>
          <c:extLst>
            <c:ext xmlns:c16="http://schemas.microsoft.com/office/drawing/2014/chart" uri="{C3380CC4-5D6E-409C-BE32-E72D297353CC}">
              <c16:uniqueId val="{00000003-8DC0-4C94-BF22-2448DB24468D}"/>
            </c:ext>
          </c:extLst>
        </c:ser>
        <c:dLbls>
          <c:showLegendKey val="0"/>
          <c:showVal val="0"/>
          <c:showCatName val="0"/>
          <c:showSerName val="0"/>
          <c:showPercent val="0"/>
          <c:showBubbleSize val="0"/>
        </c:dLbls>
        <c:gapWidth val="50"/>
        <c:overlap val="100"/>
        <c:axId val="2136643503"/>
        <c:axId val="2136644751"/>
      </c:barChart>
      <c:catAx>
        <c:axId val="213664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4751"/>
        <c:crosses val="autoZero"/>
        <c:auto val="1"/>
        <c:lblAlgn val="ctr"/>
        <c:lblOffset val="100"/>
        <c:noMultiLvlLbl val="0"/>
      </c:catAx>
      <c:valAx>
        <c:axId val="2136644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664350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antibacterial agents posing the highest risk for CDI:                                                                Percentage</a:t>
            </a:r>
            <a:r>
              <a:rPr lang="en-US" sz="1320" baseline="0"/>
              <a:t> of</a:t>
            </a:r>
            <a:r>
              <a:rPr lang="en-US" sz="1320"/>
              <a:t> agent use by antimicrobial class and location type</a:t>
            </a:r>
          </a:p>
        </c:rich>
      </c:tx>
      <c:layout>
        <c:manualLayout>
          <c:xMode val="edge"/>
          <c:yMode val="edge"/>
          <c:x val="0.30223096562854285"/>
          <c:y val="2.3544318692165563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443810123935048"/>
          <c:y val="0.12674873873418446"/>
          <c:w val="0.83085110124587924"/>
          <c:h val="0.68063633256457989"/>
        </c:manualLayout>
      </c:layout>
      <c:barChart>
        <c:barDir val="col"/>
        <c:grouping val="percentStacked"/>
        <c:varyColors val="0"/>
        <c:ser>
          <c:idx val="0"/>
          <c:order val="0"/>
          <c:tx>
            <c:strRef>
              <c:f>'Table 2f. Adult CDI'!$J$20</c:f>
              <c:strCache>
                <c:ptCount val="1"/>
                <c:pt idx="0">
                  <c:v>Cephalosporins</c:v>
                </c:pt>
              </c:strCache>
            </c:strRef>
          </c:tx>
          <c:spPr>
            <a:solidFill>
              <a:srgbClr val="1A5A57"/>
            </a:solidFill>
            <a:ln>
              <a:noFill/>
            </a:ln>
            <a:effectLst/>
          </c:spPr>
          <c:invertIfNegative val="0"/>
          <c:cat>
            <c:strRef>
              <c:f>'Table 2f. Adult CDI'!$I$21:$I$28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2f. Adult CDI'!$J$21:$J$28</c:f>
              <c:numCache>
                <c:formatCode>0.0</c:formatCode>
                <c:ptCount val="8"/>
                <c:pt idx="0">
                  <c:v>89.25</c:v>
                </c:pt>
                <c:pt idx="1">
                  <c:v>88.350000000000009</c:v>
                </c:pt>
                <c:pt idx="2">
                  <c:v>85.410000000000011</c:v>
                </c:pt>
                <c:pt idx="3">
                  <c:v>83.98</c:v>
                </c:pt>
                <c:pt idx="4">
                  <c:v>82.97999999999999</c:v>
                </c:pt>
                <c:pt idx="5">
                  <c:v>78.66</c:v>
                </c:pt>
                <c:pt idx="6">
                  <c:v>87.3</c:v>
                </c:pt>
                <c:pt idx="7">
                  <c:v>70.14</c:v>
                </c:pt>
              </c:numCache>
            </c:numRef>
          </c:val>
          <c:extLst>
            <c:ext xmlns:c16="http://schemas.microsoft.com/office/drawing/2014/chart" uri="{C3380CC4-5D6E-409C-BE32-E72D297353CC}">
              <c16:uniqueId val="{00000000-C679-48CB-92DD-34BCFC6C2DC8}"/>
            </c:ext>
          </c:extLst>
        </c:ser>
        <c:ser>
          <c:idx val="1"/>
          <c:order val="1"/>
          <c:tx>
            <c:strRef>
              <c:f>'Table 2f. Adult CDI'!$K$20</c:f>
              <c:strCache>
                <c:ptCount val="1"/>
                <c:pt idx="0">
                  <c:v>Fluoroquinolones</c:v>
                </c:pt>
              </c:strCache>
            </c:strRef>
          </c:tx>
          <c:spPr>
            <a:solidFill>
              <a:srgbClr val="80B3B6"/>
            </a:solidFill>
            <a:ln>
              <a:noFill/>
            </a:ln>
            <a:effectLst/>
          </c:spPr>
          <c:invertIfNegative val="0"/>
          <c:val>
            <c:numRef>
              <c:f>'Table 2f. Adult CDI'!$K$21:$K$28</c:f>
              <c:numCache>
                <c:formatCode>0.0</c:formatCode>
                <c:ptCount val="8"/>
                <c:pt idx="0">
                  <c:v>7.72</c:v>
                </c:pt>
                <c:pt idx="1">
                  <c:v>7.9899999999999993</c:v>
                </c:pt>
                <c:pt idx="2">
                  <c:v>9.0499999999999989</c:v>
                </c:pt>
                <c:pt idx="3">
                  <c:v>13.260000000000002</c:v>
                </c:pt>
                <c:pt idx="4">
                  <c:v>13.18</c:v>
                </c:pt>
                <c:pt idx="5">
                  <c:v>15.780000000000001</c:v>
                </c:pt>
                <c:pt idx="6">
                  <c:v>10.049999999999999</c:v>
                </c:pt>
                <c:pt idx="7">
                  <c:v>28.230000000000004</c:v>
                </c:pt>
              </c:numCache>
            </c:numRef>
          </c:val>
          <c:extLst>
            <c:ext xmlns:c16="http://schemas.microsoft.com/office/drawing/2014/chart" uri="{C3380CC4-5D6E-409C-BE32-E72D297353CC}">
              <c16:uniqueId val="{00000002-C679-48CB-92DD-34BCFC6C2DC8}"/>
            </c:ext>
          </c:extLst>
        </c:ser>
        <c:ser>
          <c:idx val="2"/>
          <c:order val="2"/>
          <c:tx>
            <c:strRef>
              <c:f>'Table 2f. Adult CDI'!$L$20</c:f>
              <c:strCache>
                <c:ptCount val="1"/>
                <c:pt idx="0">
                  <c:v>Lincosamides</c:v>
                </c:pt>
              </c:strCache>
            </c:strRef>
          </c:tx>
          <c:spPr>
            <a:solidFill>
              <a:srgbClr val="B5E9E7"/>
            </a:solidFill>
            <a:ln>
              <a:noFill/>
            </a:ln>
            <a:effectLst/>
          </c:spPr>
          <c:invertIfNegative val="0"/>
          <c:val>
            <c:numRef>
              <c:f>'Table 2f. Adult CDI'!$L$21:$L$28</c:f>
              <c:numCache>
                <c:formatCode>0.0</c:formatCode>
                <c:ptCount val="8"/>
                <c:pt idx="0">
                  <c:v>3.04</c:v>
                </c:pt>
                <c:pt idx="1">
                  <c:v>3.67</c:v>
                </c:pt>
                <c:pt idx="2">
                  <c:v>5.54</c:v>
                </c:pt>
                <c:pt idx="3">
                  <c:v>2.77</c:v>
                </c:pt>
                <c:pt idx="4">
                  <c:v>3.83</c:v>
                </c:pt>
                <c:pt idx="5">
                  <c:v>5.6</c:v>
                </c:pt>
                <c:pt idx="6">
                  <c:v>2.7</c:v>
                </c:pt>
                <c:pt idx="7">
                  <c:v>1.6</c:v>
                </c:pt>
              </c:numCache>
            </c:numRef>
          </c:val>
          <c:extLst>
            <c:ext xmlns:c16="http://schemas.microsoft.com/office/drawing/2014/chart" uri="{C3380CC4-5D6E-409C-BE32-E72D297353CC}">
              <c16:uniqueId val="{00000003-C679-48CB-92DD-34BCFC6C2DC8}"/>
            </c:ext>
          </c:extLst>
        </c:ser>
        <c:dLbls>
          <c:showLegendKey val="0"/>
          <c:showVal val="0"/>
          <c:showCatName val="0"/>
          <c:showSerName val="0"/>
          <c:showPercent val="0"/>
          <c:showBubbleSize val="0"/>
        </c:dLbls>
        <c:gapWidth val="50"/>
        <c:overlap val="100"/>
        <c:axId val="1291697711"/>
        <c:axId val="1291698543"/>
      </c:barChart>
      <c:catAx>
        <c:axId val="129169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8543"/>
        <c:crosses val="autoZero"/>
        <c:auto val="1"/>
        <c:lblAlgn val="ctr"/>
        <c:lblOffset val="100"/>
        <c:noMultiLvlLbl val="0"/>
      </c:catAx>
      <c:valAx>
        <c:axId val="1291698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169771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Adult antifungal agents predominantly used for invasive candidiasis:</a:t>
            </a:r>
            <a:r>
              <a:rPr lang="en-US" sz="1320" baseline="0"/>
              <a:t>                                                        Percentage of </a:t>
            </a:r>
            <a:r>
              <a:rPr lang="en-US" sz="1320"/>
              <a:t>agent use by antimicrobial class and location type</a:t>
            </a:r>
          </a:p>
        </c:rich>
      </c:tx>
      <c:layout>
        <c:manualLayout>
          <c:xMode val="edge"/>
          <c:yMode val="edge"/>
          <c:x val="0.30894736199349754"/>
          <c:y val="2.9726680777050079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3627802095246"/>
          <c:y val="0.13320118787278126"/>
          <c:w val="0.85787862337610155"/>
          <c:h val="0.71176791991289579"/>
        </c:manualLayout>
      </c:layout>
      <c:barChart>
        <c:barDir val="col"/>
        <c:grouping val="percentStacked"/>
        <c:varyColors val="0"/>
        <c:ser>
          <c:idx val="0"/>
          <c:order val="0"/>
          <c:tx>
            <c:strRef>
              <c:f>'Table 2g. Adult Antifungal'!$J$20</c:f>
              <c:strCache>
                <c:ptCount val="1"/>
                <c:pt idx="0">
                  <c:v>Echinocandins</c:v>
                </c:pt>
              </c:strCache>
            </c:strRef>
          </c:tx>
          <c:spPr>
            <a:solidFill>
              <a:srgbClr val="1A5A57"/>
            </a:solidFill>
            <a:ln>
              <a:noFill/>
            </a:ln>
            <a:effectLst/>
          </c:spPr>
          <c:invertIfNegative val="0"/>
          <c:cat>
            <c:strRef>
              <c:f>'Table 2g. Adult Antifungal'!$I$21:$I$28</c:f>
              <c:strCache>
                <c:ptCount val="8"/>
                <c:pt idx="0">
                  <c:v>Medical ICUs</c:v>
                </c:pt>
                <c:pt idx="1">
                  <c:v>Med-surg ICUs</c:v>
                </c:pt>
                <c:pt idx="2">
                  <c:v>Surgical ICUs</c:v>
                </c:pt>
                <c:pt idx="3">
                  <c:v>Medical wards</c:v>
                </c:pt>
                <c:pt idx="4">
                  <c:v>Med-surg wards</c:v>
                </c:pt>
                <c:pt idx="5">
                  <c:v>Surgical wards</c:v>
                </c:pt>
                <c:pt idx="6">
                  <c:v>Step down units</c:v>
                </c:pt>
                <c:pt idx="7">
                  <c:v>General hem-onc wards</c:v>
                </c:pt>
              </c:strCache>
            </c:strRef>
          </c:cat>
          <c:val>
            <c:numRef>
              <c:f>'Table 2g. Adult Antifungal'!$J$21:$J$28</c:f>
              <c:numCache>
                <c:formatCode>0.0</c:formatCode>
                <c:ptCount val="8"/>
                <c:pt idx="0">
                  <c:v>57.72</c:v>
                </c:pt>
                <c:pt idx="1">
                  <c:v>52.05</c:v>
                </c:pt>
                <c:pt idx="2">
                  <c:v>49.69</c:v>
                </c:pt>
                <c:pt idx="3">
                  <c:v>21.37</c:v>
                </c:pt>
                <c:pt idx="4">
                  <c:v>21.28</c:v>
                </c:pt>
                <c:pt idx="5">
                  <c:v>24.82</c:v>
                </c:pt>
                <c:pt idx="6">
                  <c:v>31.47</c:v>
                </c:pt>
                <c:pt idx="7">
                  <c:v>28.459999999999997</c:v>
                </c:pt>
              </c:numCache>
            </c:numRef>
          </c:val>
          <c:extLst>
            <c:ext xmlns:c16="http://schemas.microsoft.com/office/drawing/2014/chart" uri="{C3380CC4-5D6E-409C-BE32-E72D297353CC}">
              <c16:uniqueId val="{00000000-B261-4186-981C-C2831BB044A9}"/>
            </c:ext>
          </c:extLst>
        </c:ser>
        <c:ser>
          <c:idx val="1"/>
          <c:order val="1"/>
          <c:tx>
            <c:strRef>
              <c:f>'Table 2g. Adult Antifungal'!$K$20</c:f>
              <c:strCache>
                <c:ptCount val="1"/>
                <c:pt idx="0">
                  <c:v>Azoles</c:v>
                </c:pt>
              </c:strCache>
            </c:strRef>
          </c:tx>
          <c:spPr>
            <a:solidFill>
              <a:srgbClr val="80B3B6"/>
            </a:solidFill>
            <a:ln>
              <a:noFill/>
            </a:ln>
            <a:effectLst/>
          </c:spPr>
          <c:invertIfNegative val="0"/>
          <c:val>
            <c:numRef>
              <c:f>'Table 2g. Adult Antifungal'!$K$21:$K$28</c:f>
              <c:numCache>
                <c:formatCode>0.0</c:formatCode>
                <c:ptCount val="8"/>
                <c:pt idx="0">
                  <c:v>42.28</c:v>
                </c:pt>
                <c:pt idx="1">
                  <c:v>47.95</c:v>
                </c:pt>
                <c:pt idx="2">
                  <c:v>50.31</c:v>
                </c:pt>
                <c:pt idx="3">
                  <c:v>78.599999999999994</c:v>
                </c:pt>
                <c:pt idx="4">
                  <c:v>78.7</c:v>
                </c:pt>
                <c:pt idx="5">
                  <c:v>75.2</c:v>
                </c:pt>
                <c:pt idx="6">
                  <c:v>68.5</c:v>
                </c:pt>
                <c:pt idx="7">
                  <c:v>71.599999999999994</c:v>
                </c:pt>
              </c:numCache>
            </c:numRef>
          </c:val>
          <c:extLst>
            <c:ext xmlns:c16="http://schemas.microsoft.com/office/drawing/2014/chart" uri="{C3380CC4-5D6E-409C-BE32-E72D297353CC}">
              <c16:uniqueId val="{00000002-B261-4186-981C-C2831BB044A9}"/>
            </c:ext>
          </c:extLst>
        </c:ser>
        <c:dLbls>
          <c:showLegendKey val="0"/>
          <c:showVal val="0"/>
          <c:showCatName val="0"/>
          <c:showSerName val="0"/>
          <c:showPercent val="0"/>
          <c:showBubbleSize val="0"/>
        </c:dLbls>
        <c:gapWidth val="50"/>
        <c:overlap val="100"/>
        <c:axId val="1104618399"/>
        <c:axId val="1104620895"/>
      </c:barChart>
      <c:catAx>
        <c:axId val="1104618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20895"/>
        <c:crosses val="autoZero"/>
        <c:auto val="1"/>
        <c:lblAlgn val="ctr"/>
        <c:lblOffset val="100"/>
        <c:noMultiLvlLbl val="0"/>
      </c:catAx>
      <c:valAx>
        <c:axId val="11046208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83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hospital-onset infections: Percentage</a:t>
            </a:r>
            <a:r>
              <a:rPr lang="en-US" sz="1320" baseline="0"/>
              <a:t> of </a:t>
            </a:r>
            <a:r>
              <a:rPr lang="en-US" sz="1320"/>
              <a:t>agent use by antimicrobial class and location type</a:t>
            </a:r>
          </a:p>
        </c:rich>
      </c:tx>
      <c:layout>
        <c:manualLayout>
          <c:xMode val="edge"/>
          <c:yMode val="edge"/>
          <c:x val="0.2472732163270796"/>
          <c:y val="1.384684068119381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3b. Ped BSHO'!$J$17</c:f>
              <c:strCache>
                <c:ptCount val="1"/>
                <c:pt idx="0">
                  <c:v>Cephalosporins</c:v>
                </c:pt>
              </c:strCache>
            </c:strRef>
          </c:tx>
          <c:spPr>
            <a:solidFill>
              <a:srgbClr val="1A5A57"/>
            </a:solidFill>
            <a:ln>
              <a:noFill/>
            </a:ln>
            <a:effectLst/>
          </c:spPr>
          <c:invertIfNegative val="0"/>
          <c:cat>
            <c:strRef>
              <c:f>'Table 3b. Ped BSHO'!$I$18:$I$22</c:f>
              <c:strCache>
                <c:ptCount val="5"/>
                <c:pt idx="0">
                  <c:v>Medical ICUs</c:v>
                </c:pt>
                <c:pt idx="1">
                  <c:v>Med-surg ICUs</c:v>
                </c:pt>
                <c:pt idx="2">
                  <c:v>Medical wards</c:v>
                </c:pt>
                <c:pt idx="3">
                  <c:v>Med-surg wards</c:v>
                </c:pt>
                <c:pt idx="4">
                  <c:v>Surgical wards</c:v>
                </c:pt>
              </c:strCache>
            </c:strRef>
          </c:cat>
          <c:val>
            <c:numRef>
              <c:f>'Table 3b. Ped BSHO'!$J$18:$J$22</c:f>
              <c:numCache>
                <c:formatCode>0.0</c:formatCode>
                <c:ptCount val="5"/>
                <c:pt idx="0">
                  <c:v>49.58</c:v>
                </c:pt>
                <c:pt idx="1">
                  <c:v>53.760000000000005</c:v>
                </c:pt>
                <c:pt idx="2">
                  <c:v>40.14</c:v>
                </c:pt>
                <c:pt idx="3">
                  <c:v>36.339999999999996</c:v>
                </c:pt>
                <c:pt idx="4">
                  <c:v>22.049999999999997</c:v>
                </c:pt>
              </c:numCache>
            </c:numRef>
          </c:val>
          <c:extLst>
            <c:ext xmlns:c16="http://schemas.microsoft.com/office/drawing/2014/chart" uri="{C3380CC4-5D6E-409C-BE32-E72D297353CC}">
              <c16:uniqueId val="{00000000-9341-4BB1-B731-7110D14337FC}"/>
            </c:ext>
          </c:extLst>
        </c:ser>
        <c:ser>
          <c:idx val="1"/>
          <c:order val="1"/>
          <c:tx>
            <c:strRef>
              <c:f>'Table 3b. Ped BSHO'!$K$17</c:f>
              <c:strCache>
                <c:ptCount val="1"/>
                <c:pt idx="0">
                  <c:v>β-lactam/β-lactamase inhibitor combination</c:v>
                </c:pt>
              </c:strCache>
            </c:strRef>
          </c:tx>
          <c:spPr>
            <a:solidFill>
              <a:srgbClr val="80B3B6"/>
            </a:solidFill>
            <a:ln>
              <a:noFill/>
            </a:ln>
            <a:effectLst/>
          </c:spPr>
          <c:invertIfNegative val="0"/>
          <c:val>
            <c:numRef>
              <c:f>'Table 3b. Ped BSHO'!$K$18:$K$22</c:f>
              <c:numCache>
                <c:formatCode>0.0</c:formatCode>
                <c:ptCount val="5"/>
                <c:pt idx="0">
                  <c:v>26.27</c:v>
                </c:pt>
                <c:pt idx="1">
                  <c:v>18.5</c:v>
                </c:pt>
                <c:pt idx="2">
                  <c:v>25.1</c:v>
                </c:pt>
                <c:pt idx="3">
                  <c:v>37.799999999999997</c:v>
                </c:pt>
                <c:pt idx="4">
                  <c:v>51.7</c:v>
                </c:pt>
              </c:numCache>
            </c:numRef>
          </c:val>
          <c:extLst>
            <c:ext xmlns:c16="http://schemas.microsoft.com/office/drawing/2014/chart" uri="{C3380CC4-5D6E-409C-BE32-E72D297353CC}">
              <c16:uniqueId val="{00000002-9341-4BB1-B731-7110D14337FC}"/>
            </c:ext>
          </c:extLst>
        </c:ser>
        <c:ser>
          <c:idx val="2"/>
          <c:order val="2"/>
          <c:tx>
            <c:strRef>
              <c:f>'Table 3b. Ped BSHO'!$L$17</c:f>
              <c:strCache>
                <c:ptCount val="1"/>
                <c:pt idx="0">
                  <c:v>Carbapenems</c:v>
                </c:pt>
              </c:strCache>
            </c:strRef>
          </c:tx>
          <c:spPr>
            <a:solidFill>
              <a:srgbClr val="B5E9E7"/>
            </a:solidFill>
            <a:ln>
              <a:noFill/>
            </a:ln>
            <a:effectLst/>
          </c:spPr>
          <c:invertIfNegative val="0"/>
          <c:val>
            <c:numRef>
              <c:f>'Table 3b. Ped BSHO'!$L$18:$L$22</c:f>
              <c:numCache>
                <c:formatCode>0.0</c:formatCode>
                <c:ptCount val="5"/>
                <c:pt idx="0">
                  <c:v>9.4700000000000006</c:v>
                </c:pt>
                <c:pt idx="1">
                  <c:v>15.66</c:v>
                </c:pt>
                <c:pt idx="2">
                  <c:v>9.8500000000000014</c:v>
                </c:pt>
                <c:pt idx="3">
                  <c:v>9.6</c:v>
                </c:pt>
                <c:pt idx="4">
                  <c:v>14.52</c:v>
                </c:pt>
              </c:numCache>
            </c:numRef>
          </c:val>
          <c:extLst>
            <c:ext xmlns:c16="http://schemas.microsoft.com/office/drawing/2014/chart" uri="{C3380CC4-5D6E-409C-BE32-E72D297353CC}">
              <c16:uniqueId val="{00000003-9341-4BB1-B731-7110D14337FC}"/>
            </c:ext>
          </c:extLst>
        </c:ser>
        <c:ser>
          <c:idx val="3"/>
          <c:order val="3"/>
          <c:tx>
            <c:strRef>
              <c:f>'Table 3b. Ped BSHO'!$M$17</c:f>
              <c:strCache>
                <c:ptCount val="1"/>
                <c:pt idx="0">
                  <c:v>Fluoroquinolones</c:v>
                </c:pt>
              </c:strCache>
            </c:strRef>
          </c:tx>
          <c:spPr>
            <a:solidFill>
              <a:srgbClr val="A24F2A"/>
            </a:solidFill>
            <a:ln>
              <a:noFill/>
            </a:ln>
            <a:effectLst/>
          </c:spPr>
          <c:invertIfNegative val="0"/>
          <c:val>
            <c:numRef>
              <c:f>'Table 3b. Ped BSHO'!$M$18:$M$22</c:f>
              <c:numCache>
                <c:formatCode>0.0</c:formatCode>
                <c:ptCount val="5"/>
                <c:pt idx="0">
                  <c:v>13.84</c:v>
                </c:pt>
                <c:pt idx="1">
                  <c:v>10.749999999999998</c:v>
                </c:pt>
                <c:pt idx="2">
                  <c:v>18.519999999999996</c:v>
                </c:pt>
                <c:pt idx="3">
                  <c:v>14.22</c:v>
                </c:pt>
                <c:pt idx="4">
                  <c:v>10.95</c:v>
                </c:pt>
              </c:numCache>
            </c:numRef>
          </c:val>
          <c:extLst>
            <c:ext xmlns:c16="http://schemas.microsoft.com/office/drawing/2014/chart" uri="{C3380CC4-5D6E-409C-BE32-E72D297353CC}">
              <c16:uniqueId val="{00000004-9341-4BB1-B731-7110D14337FC}"/>
            </c:ext>
          </c:extLst>
        </c:ser>
        <c:ser>
          <c:idx val="4"/>
          <c:order val="4"/>
          <c:tx>
            <c:strRef>
              <c:f>'Table 3b. Ped BSHO'!$N$17</c:f>
              <c:strCache>
                <c:ptCount val="1"/>
                <c:pt idx="0">
                  <c:v>Aminoglycosides</c:v>
                </c:pt>
              </c:strCache>
            </c:strRef>
          </c:tx>
          <c:spPr>
            <a:solidFill>
              <a:srgbClr val="DBAC57"/>
            </a:solidFill>
            <a:ln>
              <a:noFill/>
            </a:ln>
            <a:effectLst/>
          </c:spPr>
          <c:invertIfNegative val="0"/>
          <c:val>
            <c:numRef>
              <c:f>'Table 3b. Ped BSHO'!$N$18:$N$22</c:f>
              <c:numCache>
                <c:formatCode>0.0</c:formatCode>
                <c:ptCount val="5"/>
                <c:pt idx="0">
                  <c:v>0.76</c:v>
                </c:pt>
                <c:pt idx="1">
                  <c:v>1.1200000000000001</c:v>
                </c:pt>
                <c:pt idx="2">
                  <c:v>6.2100000000000009</c:v>
                </c:pt>
                <c:pt idx="3">
                  <c:v>1.86</c:v>
                </c:pt>
                <c:pt idx="4">
                  <c:v>0.52</c:v>
                </c:pt>
              </c:numCache>
            </c:numRef>
          </c:val>
          <c:extLst>
            <c:ext xmlns:c16="http://schemas.microsoft.com/office/drawing/2014/chart" uri="{C3380CC4-5D6E-409C-BE32-E72D297353CC}">
              <c16:uniqueId val="{00000005-9341-4BB1-B731-7110D14337FC}"/>
            </c:ext>
          </c:extLst>
        </c:ser>
        <c:ser>
          <c:idx val="5"/>
          <c:order val="5"/>
          <c:tx>
            <c:strRef>
              <c:f>'Table 3b. Ped BSHO'!$O$17</c:f>
              <c:strCache>
                <c:ptCount val="1"/>
                <c:pt idx="0">
                  <c:v>Monobactams</c:v>
                </c:pt>
              </c:strCache>
            </c:strRef>
          </c:tx>
          <c:spPr>
            <a:solidFill>
              <a:srgbClr val="EFDAB3"/>
            </a:solidFill>
            <a:ln>
              <a:noFill/>
            </a:ln>
            <a:effectLst/>
          </c:spPr>
          <c:invertIfNegative val="0"/>
          <c:val>
            <c:numRef>
              <c:f>'Table 3b. Ped BSHO'!$O$18:$O$22</c:f>
              <c:numCache>
                <c:formatCode>0.0</c:formatCode>
                <c:ptCount val="5"/>
                <c:pt idx="0">
                  <c:v>0.08</c:v>
                </c:pt>
                <c:pt idx="1">
                  <c:v>0.3</c:v>
                </c:pt>
                <c:pt idx="2">
                  <c:v>0.2</c:v>
                </c:pt>
                <c:pt idx="3">
                  <c:v>0.2</c:v>
                </c:pt>
                <c:pt idx="4">
                  <c:v>0.3</c:v>
                </c:pt>
              </c:numCache>
            </c:numRef>
          </c:val>
          <c:extLst>
            <c:ext xmlns:c16="http://schemas.microsoft.com/office/drawing/2014/chart" uri="{C3380CC4-5D6E-409C-BE32-E72D297353CC}">
              <c16:uniqueId val="{00000006-9341-4BB1-B731-7110D14337FC}"/>
            </c:ext>
          </c:extLst>
        </c:ser>
        <c:dLbls>
          <c:showLegendKey val="0"/>
          <c:showVal val="0"/>
          <c:showCatName val="0"/>
          <c:showSerName val="0"/>
          <c:showPercent val="0"/>
          <c:showBubbleSize val="0"/>
        </c:dLbls>
        <c:gapWidth val="50"/>
        <c:overlap val="100"/>
        <c:axId val="1104614655"/>
        <c:axId val="1104617151"/>
      </c:barChart>
      <c:catAx>
        <c:axId val="110461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7151"/>
        <c:crosses val="autoZero"/>
        <c:auto val="1"/>
        <c:lblAlgn val="ctr"/>
        <c:lblOffset val="100"/>
        <c:noMultiLvlLbl val="0"/>
      </c:catAx>
      <c:valAx>
        <c:axId val="1104617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61465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broad spectrum antibacterial agents predominantly used for community-acquired infections: Percentage of</a:t>
            </a:r>
            <a:r>
              <a:rPr lang="en-US" sz="1320" baseline="0"/>
              <a:t> </a:t>
            </a:r>
            <a:r>
              <a:rPr lang="en-US" sz="1320"/>
              <a:t>agent use by antimicrobial class and location type</a:t>
            </a:r>
          </a:p>
        </c:rich>
      </c:tx>
      <c:layout>
        <c:manualLayout>
          <c:xMode val="edge"/>
          <c:yMode val="edge"/>
          <c:x val="0.22153322817907509"/>
          <c:y val="2.5540662111768791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150948839068001"/>
          <c:y val="0.13903925982335885"/>
          <c:w val="0.65338581018720743"/>
          <c:h val="0.67519473190687529"/>
        </c:manualLayout>
      </c:layout>
      <c:barChart>
        <c:barDir val="col"/>
        <c:grouping val="percentStacked"/>
        <c:varyColors val="0"/>
        <c:ser>
          <c:idx val="0"/>
          <c:order val="0"/>
          <c:tx>
            <c:strRef>
              <c:f>'Table 3c. Ped BSCA'!$J$17</c:f>
              <c:strCache>
                <c:ptCount val="1"/>
                <c:pt idx="0">
                  <c:v>Cephalosporins</c:v>
                </c:pt>
              </c:strCache>
            </c:strRef>
          </c:tx>
          <c:spPr>
            <a:solidFill>
              <a:srgbClr val="1A5A57"/>
            </a:solidFill>
            <a:ln>
              <a:noFill/>
            </a:ln>
            <a:effectLst/>
          </c:spPr>
          <c:invertIfNegative val="0"/>
          <c:cat>
            <c:strRef>
              <c:f>'Table 3c. Ped BSCA'!$I$18:$I$22</c:f>
              <c:strCache>
                <c:ptCount val="5"/>
                <c:pt idx="0">
                  <c:v>Medical ICUs</c:v>
                </c:pt>
                <c:pt idx="1">
                  <c:v>Med-surg ICUs</c:v>
                </c:pt>
                <c:pt idx="2">
                  <c:v>Medical wards</c:v>
                </c:pt>
                <c:pt idx="3">
                  <c:v>Med-surg wards</c:v>
                </c:pt>
                <c:pt idx="4">
                  <c:v>Surgical wards</c:v>
                </c:pt>
              </c:strCache>
            </c:strRef>
          </c:cat>
          <c:val>
            <c:numRef>
              <c:f>'Table 3c. Ped BSCA'!$J$18:$J$22</c:f>
              <c:numCache>
                <c:formatCode>0.0</c:formatCode>
                <c:ptCount val="5"/>
                <c:pt idx="0">
                  <c:v>78.259999999999991</c:v>
                </c:pt>
                <c:pt idx="1">
                  <c:v>72.529999999999987</c:v>
                </c:pt>
                <c:pt idx="2">
                  <c:v>59.8</c:v>
                </c:pt>
                <c:pt idx="3">
                  <c:v>62.760000000000012</c:v>
                </c:pt>
                <c:pt idx="4">
                  <c:v>53.180000000000007</c:v>
                </c:pt>
              </c:numCache>
            </c:numRef>
          </c:val>
          <c:extLst>
            <c:ext xmlns:c16="http://schemas.microsoft.com/office/drawing/2014/chart" uri="{C3380CC4-5D6E-409C-BE32-E72D297353CC}">
              <c16:uniqueId val="{00000000-35DB-449A-AB57-1FF6C07A10B2}"/>
            </c:ext>
          </c:extLst>
        </c:ser>
        <c:ser>
          <c:idx val="1"/>
          <c:order val="1"/>
          <c:tx>
            <c:strRef>
              <c:f>'Table 3c. Ped BSCA'!$K$17</c:f>
              <c:strCache>
                <c:ptCount val="1"/>
                <c:pt idx="0">
                  <c:v>β-lactam/β-lactamase inhibitor combination</c:v>
                </c:pt>
              </c:strCache>
            </c:strRef>
          </c:tx>
          <c:spPr>
            <a:solidFill>
              <a:srgbClr val="80B3B6"/>
            </a:solidFill>
            <a:ln>
              <a:noFill/>
            </a:ln>
            <a:effectLst/>
          </c:spPr>
          <c:invertIfNegative val="0"/>
          <c:val>
            <c:numRef>
              <c:f>'Table 3c. Ped BSCA'!$K$18:$K$22</c:f>
              <c:numCache>
                <c:formatCode>0.0</c:formatCode>
                <c:ptCount val="5"/>
                <c:pt idx="0">
                  <c:v>21.74</c:v>
                </c:pt>
                <c:pt idx="1">
                  <c:v>27.47</c:v>
                </c:pt>
                <c:pt idx="2">
                  <c:v>40.21</c:v>
                </c:pt>
                <c:pt idx="3">
                  <c:v>37.239999999999995</c:v>
                </c:pt>
                <c:pt idx="4">
                  <c:v>46.83</c:v>
                </c:pt>
              </c:numCache>
            </c:numRef>
          </c:val>
          <c:extLst>
            <c:ext xmlns:c16="http://schemas.microsoft.com/office/drawing/2014/chart" uri="{C3380CC4-5D6E-409C-BE32-E72D297353CC}">
              <c16:uniqueId val="{00000002-35DB-449A-AB57-1FF6C07A10B2}"/>
            </c:ext>
          </c:extLst>
        </c:ser>
        <c:dLbls>
          <c:showLegendKey val="0"/>
          <c:showVal val="0"/>
          <c:showCatName val="0"/>
          <c:showSerName val="0"/>
          <c:showPercent val="0"/>
          <c:showBubbleSize val="0"/>
        </c:dLbls>
        <c:gapWidth val="50"/>
        <c:overlap val="100"/>
        <c:axId val="981855631"/>
        <c:axId val="981854799"/>
      </c:barChart>
      <c:catAx>
        <c:axId val="98185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4799"/>
        <c:crosses val="autoZero"/>
        <c:auto val="1"/>
        <c:lblAlgn val="ctr"/>
        <c:lblOffset val="100"/>
        <c:noMultiLvlLbl val="0"/>
      </c:catAx>
      <c:valAx>
        <c:axId val="9818547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8185563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320"/>
              <a:t>Pediatric antibacterial agents predominantly used for resistant Gram-positive infections: Percentage of agent use by antimicrobial class and location type</a:t>
            </a:r>
          </a:p>
        </c:rich>
      </c:tx>
      <c:layout>
        <c:manualLayout>
          <c:xMode val="edge"/>
          <c:yMode val="edge"/>
          <c:x val="0.22450274598028189"/>
          <c:y val="2.433724134494877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percentStacked"/>
        <c:varyColors val="0"/>
        <c:ser>
          <c:idx val="0"/>
          <c:order val="0"/>
          <c:tx>
            <c:strRef>
              <c:f>'Table 3d. Ped GramPos'!$J$17</c:f>
              <c:strCache>
                <c:ptCount val="1"/>
                <c:pt idx="0">
                  <c:v>Glycopeptides</c:v>
                </c:pt>
              </c:strCache>
            </c:strRef>
          </c:tx>
          <c:spPr>
            <a:solidFill>
              <a:srgbClr val="1A5A57"/>
            </a:solidFill>
            <a:ln>
              <a:noFill/>
            </a:ln>
            <a:effectLst/>
          </c:spPr>
          <c:invertIfNegative val="0"/>
          <c:cat>
            <c:strRef>
              <c:f>'Table 3d. Ped GramPos'!$I$18:$I$22</c:f>
              <c:strCache>
                <c:ptCount val="5"/>
                <c:pt idx="0">
                  <c:v>Medical ICUs</c:v>
                </c:pt>
                <c:pt idx="1">
                  <c:v>Med-surg ICUs</c:v>
                </c:pt>
                <c:pt idx="2">
                  <c:v>Medical wards</c:v>
                </c:pt>
                <c:pt idx="3">
                  <c:v>Med-surg wards</c:v>
                </c:pt>
                <c:pt idx="4">
                  <c:v>Surgical wards</c:v>
                </c:pt>
              </c:strCache>
            </c:strRef>
          </c:cat>
          <c:val>
            <c:numRef>
              <c:f>'Table 3d. Ped GramPos'!$J$18:$J$22</c:f>
              <c:numCache>
                <c:formatCode>0.0</c:formatCode>
                <c:ptCount val="5"/>
                <c:pt idx="0">
                  <c:v>70.010000000000005</c:v>
                </c:pt>
                <c:pt idx="1">
                  <c:v>71.62</c:v>
                </c:pt>
                <c:pt idx="2">
                  <c:v>47.63</c:v>
                </c:pt>
                <c:pt idx="3">
                  <c:v>46.730000000000004</c:v>
                </c:pt>
                <c:pt idx="4">
                  <c:v>52.37</c:v>
                </c:pt>
              </c:numCache>
            </c:numRef>
          </c:val>
          <c:extLst>
            <c:ext xmlns:c16="http://schemas.microsoft.com/office/drawing/2014/chart" uri="{C3380CC4-5D6E-409C-BE32-E72D297353CC}">
              <c16:uniqueId val="{00000000-B1B2-4E40-8A5D-F9E938EA4FB9}"/>
            </c:ext>
          </c:extLst>
        </c:ser>
        <c:ser>
          <c:idx val="1"/>
          <c:order val="1"/>
          <c:tx>
            <c:strRef>
              <c:f>'Table 3d. Ped GramPos'!$K$17</c:f>
              <c:strCache>
                <c:ptCount val="1"/>
                <c:pt idx="0">
                  <c:v>Lincosamides</c:v>
                </c:pt>
              </c:strCache>
            </c:strRef>
          </c:tx>
          <c:spPr>
            <a:solidFill>
              <a:srgbClr val="80B3B6"/>
            </a:solidFill>
            <a:ln>
              <a:noFill/>
            </a:ln>
            <a:effectLst/>
          </c:spPr>
          <c:invertIfNegative val="0"/>
          <c:val>
            <c:numRef>
              <c:f>'Table 3d. Ped GramPos'!$K$18:$K$22</c:f>
              <c:numCache>
                <c:formatCode>0.0</c:formatCode>
                <c:ptCount val="5"/>
                <c:pt idx="0">
                  <c:v>15.73</c:v>
                </c:pt>
                <c:pt idx="1">
                  <c:v>16.72</c:v>
                </c:pt>
                <c:pt idx="2">
                  <c:v>41.33</c:v>
                </c:pt>
                <c:pt idx="3">
                  <c:v>42.68</c:v>
                </c:pt>
                <c:pt idx="4">
                  <c:v>38.67</c:v>
                </c:pt>
              </c:numCache>
            </c:numRef>
          </c:val>
          <c:extLst>
            <c:ext xmlns:c16="http://schemas.microsoft.com/office/drawing/2014/chart" uri="{C3380CC4-5D6E-409C-BE32-E72D297353CC}">
              <c16:uniqueId val="{00000002-B1B2-4E40-8A5D-F9E938EA4FB9}"/>
            </c:ext>
          </c:extLst>
        </c:ser>
        <c:ser>
          <c:idx val="2"/>
          <c:order val="2"/>
          <c:tx>
            <c:strRef>
              <c:f>'Table 3d. Ped GramPos'!$L$17</c:f>
              <c:strCache>
                <c:ptCount val="1"/>
                <c:pt idx="0">
                  <c:v>Oxazolidinones</c:v>
                </c:pt>
              </c:strCache>
            </c:strRef>
          </c:tx>
          <c:spPr>
            <a:solidFill>
              <a:srgbClr val="B5E9E7"/>
            </a:solidFill>
            <a:ln>
              <a:noFill/>
            </a:ln>
            <a:effectLst/>
          </c:spPr>
          <c:invertIfNegative val="0"/>
          <c:val>
            <c:numRef>
              <c:f>'Table 3d. Ped GramPos'!$L$18:$L$22</c:f>
              <c:numCache>
                <c:formatCode>0.0</c:formatCode>
                <c:ptCount val="5"/>
                <c:pt idx="0">
                  <c:v>11.85</c:v>
                </c:pt>
                <c:pt idx="1">
                  <c:v>8.41</c:v>
                </c:pt>
                <c:pt idx="2">
                  <c:v>6.0600000000000005</c:v>
                </c:pt>
                <c:pt idx="3">
                  <c:v>7.38</c:v>
                </c:pt>
                <c:pt idx="4">
                  <c:v>5.57</c:v>
                </c:pt>
              </c:numCache>
            </c:numRef>
          </c:val>
          <c:extLst>
            <c:ext xmlns:c16="http://schemas.microsoft.com/office/drawing/2014/chart" uri="{C3380CC4-5D6E-409C-BE32-E72D297353CC}">
              <c16:uniqueId val="{00000003-B1B2-4E40-8A5D-F9E938EA4FB9}"/>
            </c:ext>
          </c:extLst>
        </c:ser>
        <c:ser>
          <c:idx val="3"/>
          <c:order val="3"/>
          <c:tx>
            <c:strRef>
              <c:f>'Table 3d. Ped GramPos'!$M$17</c:f>
              <c:strCache>
                <c:ptCount val="1"/>
                <c:pt idx="0">
                  <c:v>Lipopeptides</c:v>
                </c:pt>
              </c:strCache>
            </c:strRef>
          </c:tx>
          <c:spPr>
            <a:solidFill>
              <a:srgbClr val="A24F2A"/>
            </a:solidFill>
            <a:ln>
              <a:noFill/>
            </a:ln>
            <a:effectLst/>
          </c:spPr>
          <c:invertIfNegative val="0"/>
          <c:val>
            <c:numRef>
              <c:f>'Table 3d. Ped GramPos'!$M$18:$M$22</c:f>
              <c:numCache>
                <c:formatCode>0.0</c:formatCode>
                <c:ptCount val="5"/>
                <c:pt idx="0">
                  <c:v>1.52</c:v>
                </c:pt>
                <c:pt idx="1">
                  <c:v>1.2</c:v>
                </c:pt>
                <c:pt idx="2">
                  <c:v>2.2999999999999998</c:v>
                </c:pt>
                <c:pt idx="3">
                  <c:v>2.2000000000000002</c:v>
                </c:pt>
                <c:pt idx="4">
                  <c:v>1.7</c:v>
                </c:pt>
              </c:numCache>
            </c:numRef>
          </c:val>
          <c:extLst>
            <c:ext xmlns:c16="http://schemas.microsoft.com/office/drawing/2014/chart" uri="{C3380CC4-5D6E-409C-BE32-E72D297353CC}">
              <c16:uniqueId val="{00000004-B1B2-4E40-8A5D-F9E938EA4FB9}"/>
            </c:ext>
          </c:extLst>
        </c:ser>
        <c:ser>
          <c:idx val="4"/>
          <c:order val="4"/>
          <c:tx>
            <c:strRef>
              <c:f>'Table 3d. Ped GramPos'!$N$17</c:f>
              <c:strCache>
                <c:ptCount val="1"/>
                <c:pt idx="0">
                  <c:v>Cephalosporins</c:v>
                </c:pt>
              </c:strCache>
            </c:strRef>
          </c:tx>
          <c:spPr>
            <a:solidFill>
              <a:srgbClr val="DBAC57"/>
            </a:solidFill>
            <a:ln>
              <a:noFill/>
            </a:ln>
            <a:effectLst/>
          </c:spPr>
          <c:invertIfNegative val="0"/>
          <c:val>
            <c:numRef>
              <c:f>'Table 3d. Ped GramPos'!$N$18:$N$22</c:f>
              <c:numCache>
                <c:formatCode>0.0</c:formatCode>
                <c:ptCount val="5"/>
                <c:pt idx="0">
                  <c:v>0.9</c:v>
                </c:pt>
                <c:pt idx="1">
                  <c:v>2</c:v>
                </c:pt>
                <c:pt idx="2">
                  <c:v>2.7</c:v>
                </c:pt>
                <c:pt idx="3">
                  <c:v>1</c:v>
                </c:pt>
                <c:pt idx="4">
                  <c:v>1.7</c:v>
                </c:pt>
              </c:numCache>
            </c:numRef>
          </c:val>
          <c:extLst>
            <c:ext xmlns:c16="http://schemas.microsoft.com/office/drawing/2014/chart" uri="{C3380CC4-5D6E-409C-BE32-E72D297353CC}">
              <c16:uniqueId val="{00000005-B1B2-4E40-8A5D-F9E938EA4FB9}"/>
            </c:ext>
          </c:extLst>
        </c:ser>
        <c:ser>
          <c:idx val="5"/>
          <c:order val="5"/>
          <c:tx>
            <c:strRef>
              <c:f>'Table 3d. Ped GramPos'!$O$17</c:f>
              <c:strCache>
                <c:ptCount val="1"/>
                <c:pt idx="0">
                  <c:v>Streptogramins</c:v>
                </c:pt>
              </c:strCache>
            </c:strRef>
          </c:tx>
          <c:spPr>
            <a:solidFill>
              <a:srgbClr val="EFDAB3"/>
            </a:solidFill>
            <a:ln>
              <a:noFill/>
            </a:ln>
            <a:effectLst/>
          </c:spPr>
          <c:invertIfNegative val="0"/>
          <c:val>
            <c:numRef>
              <c:f>'Table 3d. Ped GramPos'!$O$18:$O$22</c:f>
              <c:numCache>
                <c:formatCode>0.0</c:formatCode>
                <c:ptCount val="5"/>
                <c:pt idx="0">
                  <c:v>0</c:v>
                </c:pt>
                <c:pt idx="1">
                  <c:v>0.01</c:v>
                </c:pt>
                <c:pt idx="2">
                  <c:v>0</c:v>
                </c:pt>
                <c:pt idx="3">
                  <c:v>0</c:v>
                </c:pt>
                <c:pt idx="4">
                  <c:v>0</c:v>
                </c:pt>
              </c:numCache>
            </c:numRef>
          </c:val>
          <c:extLst>
            <c:ext xmlns:c16="http://schemas.microsoft.com/office/drawing/2014/chart" uri="{C3380CC4-5D6E-409C-BE32-E72D297353CC}">
              <c16:uniqueId val="{00000006-B1B2-4E40-8A5D-F9E938EA4FB9}"/>
            </c:ext>
          </c:extLst>
        </c:ser>
        <c:dLbls>
          <c:showLegendKey val="0"/>
          <c:showVal val="0"/>
          <c:showCatName val="0"/>
          <c:showSerName val="0"/>
          <c:showPercent val="0"/>
          <c:showBubbleSize val="0"/>
        </c:dLbls>
        <c:gapWidth val="50"/>
        <c:overlap val="100"/>
        <c:axId val="1297039887"/>
        <c:axId val="1297056943"/>
      </c:barChart>
      <c:catAx>
        <c:axId val="1297039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56943"/>
        <c:crosses val="autoZero"/>
        <c:auto val="1"/>
        <c:lblAlgn val="ctr"/>
        <c:lblOffset val="100"/>
        <c:noMultiLvlLbl val="0"/>
      </c:catAx>
      <c:valAx>
        <c:axId val="12970569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97039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9050" cap="flat" cmpd="sng" algn="ctr">
      <a:solidFill>
        <a:sysClr val="windowText" lastClr="000000"/>
      </a:solidFill>
      <a:round/>
    </a:ln>
    <a:effectLst/>
  </c:spPr>
  <c:txPr>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382732</xdr:colOff>
      <xdr:row>17</xdr:row>
      <xdr:rowOff>466888</xdr:rowOff>
    </xdr:from>
    <xdr:to>
      <xdr:col>24</xdr:col>
      <xdr:colOff>142009</xdr:colOff>
      <xdr:row>35</xdr:row>
      <xdr:rowOff>172133</xdr:rowOff>
    </xdr:to>
    <xdr:graphicFrame macro="">
      <xdr:nvGraphicFramePr>
        <xdr:cNvPr id="5" name="Chart 1">
          <a:extLst>
            <a:ext uri="{FF2B5EF4-FFF2-40B4-BE49-F238E27FC236}">
              <a16:creationId xmlns:a16="http://schemas.microsoft.com/office/drawing/2014/main" id="{5EEF1087-D476-4A6F-B8D7-3B037DE3FF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282104</xdr:colOff>
      <xdr:row>15</xdr:row>
      <xdr:rowOff>14472</xdr:rowOff>
    </xdr:from>
    <xdr:to>
      <xdr:col>23</xdr:col>
      <xdr:colOff>282601</xdr:colOff>
      <xdr:row>32</xdr:row>
      <xdr:rowOff>155987</xdr:rowOff>
    </xdr:to>
    <xdr:graphicFrame macro="">
      <xdr:nvGraphicFramePr>
        <xdr:cNvPr id="2" name="Chart 1">
          <a:extLst>
            <a:ext uri="{FF2B5EF4-FFF2-40B4-BE49-F238E27FC236}">
              <a16:creationId xmlns:a16="http://schemas.microsoft.com/office/drawing/2014/main" id="{F6DDBB0F-3E0A-4F5A-B724-89C719F76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260696</xdr:colOff>
      <xdr:row>15</xdr:row>
      <xdr:rowOff>10187</xdr:rowOff>
    </xdr:from>
    <xdr:to>
      <xdr:col>23</xdr:col>
      <xdr:colOff>440461</xdr:colOff>
      <xdr:row>28</xdr:row>
      <xdr:rowOff>181668</xdr:rowOff>
    </xdr:to>
    <xdr:graphicFrame macro="">
      <xdr:nvGraphicFramePr>
        <xdr:cNvPr id="2" name="Chart 1">
          <a:extLst>
            <a:ext uri="{FF2B5EF4-FFF2-40B4-BE49-F238E27FC236}">
              <a16:creationId xmlns:a16="http://schemas.microsoft.com/office/drawing/2014/main" id="{868A6264-EC3E-4DCB-8379-58C3D68558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261471</xdr:colOff>
      <xdr:row>15</xdr:row>
      <xdr:rowOff>105</xdr:rowOff>
    </xdr:from>
    <xdr:to>
      <xdr:col>23</xdr:col>
      <xdr:colOff>197022</xdr:colOff>
      <xdr:row>33</xdr:row>
      <xdr:rowOff>142028</xdr:rowOff>
    </xdr:to>
    <xdr:graphicFrame macro="">
      <xdr:nvGraphicFramePr>
        <xdr:cNvPr id="2" name="Chart 1">
          <a:extLst>
            <a:ext uri="{FF2B5EF4-FFF2-40B4-BE49-F238E27FC236}">
              <a16:creationId xmlns:a16="http://schemas.microsoft.com/office/drawing/2014/main" id="{79B86786-86FC-416C-878B-9C052F9E8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363853</xdr:colOff>
      <xdr:row>13</xdr:row>
      <xdr:rowOff>465771</xdr:rowOff>
    </xdr:from>
    <xdr:to>
      <xdr:col>23</xdr:col>
      <xdr:colOff>342900</xdr:colOff>
      <xdr:row>28</xdr:row>
      <xdr:rowOff>110489</xdr:rowOff>
    </xdr:to>
    <xdr:graphicFrame macro="">
      <xdr:nvGraphicFramePr>
        <xdr:cNvPr id="4" name="Chart 1">
          <a:extLst>
            <a:ext uri="{FF2B5EF4-FFF2-40B4-BE49-F238E27FC236}">
              <a16:creationId xmlns:a16="http://schemas.microsoft.com/office/drawing/2014/main" id="{61548BF7-A593-4DD1-B73A-565B9A2BB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18</xdr:row>
      <xdr:rowOff>2105</xdr:rowOff>
    </xdr:from>
    <xdr:to>
      <xdr:col>24</xdr:col>
      <xdr:colOff>133350</xdr:colOff>
      <xdr:row>34</xdr:row>
      <xdr:rowOff>174336</xdr:rowOff>
    </xdr:to>
    <xdr:graphicFrame macro="">
      <xdr:nvGraphicFramePr>
        <xdr:cNvPr id="4" name="Chart 3">
          <a:extLst>
            <a:ext uri="{FF2B5EF4-FFF2-40B4-BE49-F238E27FC236}">
              <a16:creationId xmlns:a16="http://schemas.microsoft.com/office/drawing/2014/main" id="{72F38AA2-04FC-48A9-8A3E-45ED21FB1B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219075</xdr:colOff>
      <xdr:row>18</xdr:row>
      <xdr:rowOff>0</xdr:rowOff>
    </xdr:from>
    <xdr:to>
      <xdr:col>23</xdr:col>
      <xdr:colOff>211667</xdr:colOff>
      <xdr:row>38</xdr:row>
      <xdr:rowOff>149544</xdr:rowOff>
    </xdr:to>
    <xdr:graphicFrame macro="">
      <xdr:nvGraphicFramePr>
        <xdr:cNvPr id="2" name="Chart 1">
          <a:extLst>
            <a:ext uri="{FF2B5EF4-FFF2-40B4-BE49-F238E27FC236}">
              <a16:creationId xmlns:a16="http://schemas.microsoft.com/office/drawing/2014/main" id="{94DB77D7-88F7-43B2-9520-5A5E0E48E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400050</xdr:colOff>
      <xdr:row>17</xdr:row>
      <xdr:rowOff>231458</xdr:rowOff>
    </xdr:from>
    <xdr:to>
      <xdr:col>23</xdr:col>
      <xdr:colOff>226122</xdr:colOff>
      <xdr:row>32</xdr:row>
      <xdr:rowOff>87601</xdr:rowOff>
    </xdr:to>
    <xdr:graphicFrame macro="">
      <xdr:nvGraphicFramePr>
        <xdr:cNvPr id="4" name="Chart 2">
          <a:extLst>
            <a:ext uri="{FF2B5EF4-FFF2-40B4-BE49-F238E27FC236}">
              <a16:creationId xmlns:a16="http://schemas.microsoft.com/office/drawing/2014/main" id="{04E1BAD0-8FF6-41FF-BA88-FBA0A17F6D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17</xdr:row>
      <xdr:rowOff>430211</xdr:rowOff>
    </xdr:from>
    <xdr:to>
      <xdr:col>24</xdr:col>
      <xdr:colOff>182879</xdr:colOff>
      <xdr:row>36</xdr:row>
      <xdr:rowOff>95249</xdr:rowOff>
    </xdr:to>
    <xdr:graphicFrame macro="">
      <xdr:nvGraphicFramePr>
        <xdr:cNvPr id="2" name="Chart 1">
          <a:extLst>
            <a:ext uri="{FF2B5EF4-FFF2-40B4-BE49-F238E27FC236}">
              <a16:creationId xmlns:a16="http://schemas.microsoft.com/office/drawing/2014/main" id="{56DAB1C6-A42A-4073-98BD-C36B851B2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203198</xdr:colOff>
      <xdr:row>18</xdr:row>
      <xdr:rowOff>13651</xdr:rowOff>
    </xdr:from>
    <xdr:to>
      <xdr:col>24</xdr:col>
      <xdr:colOff>384175</xdr:colOff>
      <xdr:row>43</xdr:row>
      <xdr:rowOff>158115</xdr:rowOff>
    </xdr:to>
    <xdr:graphicFrame macro="">
      <xdr:nvGraphicFramePr>
        <xdr:cNvPr id="3" name="Chart 2">
          <a:extLst>
            <a:ext uri="{FF2B5EF4-FFF2-40B4-BE49-F238E27FC236}">
              <a16:creationId xmlns:a16="http://schemas.microsoft.com/office/drawing/2014/main" id="{78843FC1-092C-4796-9148-C1E5D1903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266699</xdr:colOff>
      <xdr:row>15</xdr:row>
      <xdr:rowOff>2856</xdr:rowOff>
    </xdr:from>
    <xdr:to>
      <xdr:col>24</xdr:col>
      <xdr:colOff>26456</xdr:colOff>
      <xdr:row>33</xdr:row>
      <xdr:rowOff>174414</xdr:rowOff>
    </xdr:to>
    <xdr:graphicFrame macro="">
      <xdr:nvGraphicFramePr>
        <xdr:cNvPr id="3" name="Chart 5">
          <a:extLst>
            <a:ext uri="{FF2B5EF4-FFF2-40B4-BE49-F238E27FC236}">
              <a16:creationId xmlns:a16="http://schemas.microsoft.com/office/drawing/2014/main" id="{F54E19DF-B1FC-4DE6-9DE1-2A0719891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533399</xdr:colOff>
      <xdr:row>14</xdr:row>
      <xdr:rowOff>452791</xdr:rowOff>
    </xdr:from>
    <xdr:to>
      <xdr:col>24</xdr:col>
      <xdr:colOff>219962</xdr:colOff>
      <xdr:row>27</xdr:row>
      <xdr:rowOff>181329</xdr:rowOff>
    </xdr:to>
    <xdr:graphicFrame macro="">
      <xdr:nvGraphicFramePr>
        <xdr:cNvPr id="3" name="Chart 14">
          <a:extLst>
            <a:ext uri="{FF2B5EF4-FFF2-40B4-BE49-F238E27FC236}">
              <a16:creationId xmlns:a16="http://schemas.microsoft.com/office/drawing/2014/main" id="{B1F72EEF-A43A-4A6A-A90F-7B4B24904D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186517</xdr:colOff>
      <xdr:row>14</xdr:row>
      <xdr:rowOff>493364</xdr:rowOff>
    </xdr:from>
    <xdr:to>
      <xdr:col>24</xdr:col>
      <xdr:colOff>156730</xdr:colOff>
      <xdr:row>36</xdr:row>
      <xdr:rowOff>155690</xdr:rowOff>
    </xdr:to>
    <xdr:graphicFrame macro="">
      <xdr:nvGraphicFramePr>
        <xdr:cNvPr id="2" name="Chart 1">
          <a:extLst>
            <a:ext uri="{FF2B5EF4-FFF2-40B4-BE49-F238E27FC236}">
              <a16:creationId xmlns:a16="http://schemas.microsoft.com/office/drawing/2014/main" id="{DD258845-F8B3-443F-A310-2937A2316F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academic.oup.com/cid/advance-article/doi/10.1093/cid/ciaa326/581215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academic.oup.com/cid/advance-article/doi/10.1093/cid/ciaa326/5812159"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publications.aap.org/hospitalpediatrics/article/12/2/190/184513/National-Healthcare-Safety-Network-2018-Baseline"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B216-D54C-4482-BE0A-766016DA7E7E}">
  <dimension ref="A1:U18"/>
  <sheetViews>
    <sheetView tabSelected="1" zoomScaleNormal="100" workbookViewId="0">
      <selection sqref="A1:U3"/>
    </sheetView>
  </sheetViews>
  <sheetFormatPr defaultRowHeight="14.5" x14ac:dyDescent="0.35"/>
  <cols>
    <col min="1" max="1" width="20.54296875" style="7" customWidth="1"/>
    <col min="2" max="2" width="13.26953125" style="7" customWidth="1"/>
    <col min="3" max="3" width="15.453125" style="7" customWidth="1"/>
    <col min="4" max="4" width="21.1796875" style="7" customWidth="1"/>
    <col min="5" max="21" width="9.1796875" style="7"/>
  </cols>
  <sheetData>
    <row r="1" spans="1:21" ht="15" customHeight="1" x14ac:dyDescent="0.35">
      <c r="A1" s="228" t="s">
        <v>10</v>
      </c>
      <c r="B1" s="228"/>
      <c r="C1" s="228"/>
      <c r="D1" s="228"/>
      <c r="E1" s="228"/>
      <c r="F1" s="228"/>
      <c r="G1" s="228"/>
      <c r="H1" s="228"/>
      <c r="I1" s="228"/>
      <c r="J1" s="228"/>
      <c r="K1" s="228"/>
      <c r="L1" s="228"/>
      <c r="M1" s="228"/>
      <c r="N1" s="228"/>
      <c r="O1" s="228"/>
      <c r="P1" s="228"/>
      <c r="Q1" s="228"/>
      <c r="R1" s="228"/>
      <c r="S1" s="228"/>
      <c r="T1" s="228"/>
      <c r="U1" s="228"/>
    </row>
    <row r="2" spans="1:21" ht="15" customHeight="1" x14ac:dyDescent="0.35">
      <c r="A2" s="228"/>
      <c r="B2" s="228"/>
      <c r="C2" s="228"/>
      <c r="D2" s="228"/>
      <c r="E2" s="228"/>
      <c r="F2" s="228"/>
      <c r="G2" s="228"/>
      <c r="H2" s="228"/>
      <c r="I2" s="228"/>
      <c r="J2" s="228"/>
      <c r="K2" s="228"/>
      <c r="L2" s="228"/>
      <c r="M2" s="228"/>
      <c r="N2" s="228"/>
      <c r="O2" s="228"/>
      <c r="P2" s="228"/>
      <c r="Q2" s="228"/>
      <c r="R2" s="228"/>
      <c r="S2" s="228"/>
      <c r="T2" s="228"/>
      <c r="U2" s="228"/>
    </row>
    <row r="3" spans="1:21" ht="15" customHeight="1" x14ac:dyDescent="0.35">
      <c r="A3" s="228"/>
      <c r="B3" s="228"/>
      <c r="C3" s="228"/>
      <c r="D3" s="228"/>
      <c r="E3" s="228"/>
      <c r="F3" s="228"/>
      <c r="G3" s="228"/>
      <c r="H3" s="228"/>
      <c r="I3" s="228"/>
      <c r="J3" s="228"/>
      <c r="K3" s="228"/>
      <c r="L3" s="228"/>
      <c r="M3" s="228"/>
      <c r="N3" s="228"/>
      <c r="O3" s="228"/>
      <c r="P3" s="228"/>
      <c r="Q3" s="228"/>
      <c r="R3" s="228"/>
      <c r="S3" s="228"/>
      <c r="T3" s="228"/>
      <c r="U3" s="228"/>
    </row>
    <row r="4" spans="1:21" ht="15.5" x14ac:dyDescent="0.35">
      <c r="A4" s="10"/>
      <c r="B4" s="10"/>
      <c r="C4" s="10"/>
      <c r="D4" s="10"/>
      <c r="E4" s="10"/>
      <c r="F4" s="10"/>
      <c r="G4" s="10"/>
      <c r="H4" s="10"/>
      <c r="I4" s="10"/>
      <c r="J4" s="10"/>
      <c r="K4" s="10"/>
      <c r="L4" s="10"/>
      <c r="M4" s="10"/>
      <c r="N4" s="10"/>
      <c r="O4" s="10"/>
      <c r="P4" s="10"/>
      <c r="Q4" s="10"/>
      <c r="R4" s="10"/>
      <c r="S4" s="10"/>
      <c r="T4" s="164"/>
      <c r="U4" s="164"/>
    </row>
    <row r="5" spans="1:21" ht="15.5" x14ac:dyDescent="0.35">
      <c r="A5" s="166" t="s">
        <v>0</v>
      </c>
      <c r="B5" s="10" t="s">
        <v>600</v>
      </c>
      <c r="C5" s="10"/>
      <c r="D5" s="10"/>
      <c r="E5" s="10"/>
      <c r="F5" s="10"/>
      <c r="G5" s="10"/>
      <c r="H5" s="10"/>
      <c r="I5" s="10"/>
      <c r="J5" s="10"/>
      <c r="K5" s="10"/>
      <c r="L5" s="10"/>
      <c r="M5" s="10"/>
      <c r="N5" s="10"/>
      <c r="O5" s="10"/>
      <c r="P5" s="10"/>
      <c r="Q5" s="10"/>
      <c r="R5" s="10"/>
      <c r="S5" s="10"/>
      <c r="T5" s="11"/>
      <c r="U5" s="11"/>
    </row>
    <row r="6" spans="1:21" ht="15.5" x14ac:dyDescent="0.35">
      <c r="A6" s="166"/>
      <c r="B6" s="10" t="s">
        <v>1</v>
      </c>
      <c r="C6" s="10"/>
      <c r="D6" s="10"/>
      <c r="E6" s="10"/>
      <c r="F6" s="10"/>
      <c r="G6" s="10"/>
      <c r="H6" s="10"/>
      <c r="I6" s="10"/>
      <c r="J6" s="10"/>
      <c r="K6" s="10"/>
      <c r="L6" s="10"/>
      <c r="M6" s="10"/>
      <c r="N6" s="10"/>
      <c r="O6" s="10"/>
      <c r="P6" s="10"/>
      <c r="Q6" s="10"/>
      <c r="R6" s="10"/>
      <c r="S6" s="10"/>
      <c r="T6" s="11"/>
      <c r="U6" s="11"/>
    </row>
    <row r="7" spans="1:21" ht="15.5" x14ac:dyDescent="0.35">
      <c r="A7" s="10"/>
      <c r="B7" s="10"/>
      <c r="C7" s="10"/>
      <c r="D7" s="10"/>
      <c r="E7" s="10"/>
      <c r="F7" s="10"/>
      <c r="G7" s="10"/>
      <c r="H7" s="10"/>
      <c r="I7" s="10"/>
      <c r="J7" s="10"/>
      <c r="K7" s="10"/>
      <c r="L7" s="10"/>
      <c r="M7" s="10"/>
      <c r="N7" s="10"/>
      <c r="O7" s="10"/>
      <c r="P7" s="10"/>
      <c r="Q7" s="10"/>
      <c r="R7" s="10"/>
      <c r="S7" s="10"/>
      <c r="T7" s="11"/>
      <c r="U7" s="11"/>
    </row>
    <row r="8" spans="1:21" ht="15.5" x14ac:dyDescent="0.35">
      <c r="A8" s="10"/>
      <c r="B8" s="10" t="s">
        <v>2</v>
      </c>
      <c r="C8" s="10"/>
      <c r="D8" s="10"/>
      <c r="E8" s="10"/>
      <c r="F8" s="10"/>
      <c r="G8" s="10"/>
      <c r="H8" s="10"/>
      <c r="I8" s="10"/>
      <c r="J8" s="10"/>
      <c r="K8" s="10"/>
      <c r="L8" s="10"/>
      <c r="M8" s="10"/>
      <c r="N8" s="10"/>
      <c r="O8" s="10"/>
      <c r="P8" s="10"/>
      <c r="Q8" s="10"/>
      <c r="R8" s="10"/>
      <c r="S8" s="10"/>
      <c r="T8" s="11"/>
      <c r="U8" s="11"/>
    </row>
    <row r="9" spans="1:21" ht="15.5" x14ac:dyDescent="0.35">
      <c r="A9" s="10"/>
      <c r="B9" s="10"/>
      <c r="C9" s="10"/>
      <c r="D9" s="10"/>
      <c r="E9" s="10"/>
      <c r="F9" s="10"/>
      <c r="G9" s="10"/>
      <c r="H9" s="10"/>
      <c r="I9" s="10"/>
      <c r="J9" s="10"/>
      <c r="K9" s="10"/>
      <c r="L9" s="10"/>
      <c r="M9" s="10"/>
      <c r="N9" s="10"/>
      <c r="O9" s="10"/>
      <c r="P9" s="10"/>
      <c r="Q9" s="10"/>
      <c r="R9" s="10"/>
      <c r="S9" s="10"/>
      <c r="T9" s="164"/>
      <c r="U9" s="164"/>
    </row>
    <row r="10" spans="1:21" ht="16" thickBot="1" x14ac:dyDescent="0.4">
      <c r="A10" s="10"/>
      <c r="B10" s="10"/>
      <c r="C10" s="10"/>
      <c r="D10" s="10"/>
      <c r="E10" s="10"/>
      <c r="F10" s="10"/>
      <c r="G10" s="10"/>
      <c r="H10" s="10"/>
      <c r="I10" s="10"/>
      <c r="J10" s="10"/>
      <c r="K10" s="10"/>
      <c r="L10" s="10"/>
      <c r="M10" s="10"/>
      <c r="N10" s="10"/>
      <c r="O10" s="10"/>
      <c r="P10" s="10"/>
      <c r="Q10" s="10"/>
      <c r="R10" s="10"/>
      <c r="S10" s="10"/>
      <c r="T10" s="164"/>
      <c r="U10" s="164"/>
    </row>
    <row r="11" spans="1:21" ht="31" x14ac:dyDescent="0.35">
      <c r="A11" s="166" t="s">
        <v>3</v>
      </c>
      <c r="B11" s="12" t="s">
        <v>4</v>
      </c>
      <c r="C11" s="13" t="s">
        <v>5</v>
      </c>
      <c r="D11" s="14" t="s">
        <v>6</v>
      </c>
      <c r="E11" s="10"/>
      <c r="F11" s="10"/>
      <c r="G11" s="10"/>
      <c r="H11" s="10"/>
      <c r="I11" s="10"/>
      <c r="J11" s="10"/>
      <c r="K11" s="10"/>
      <c r="L11" s="10"/>
      <c r="M11" s="10"/>
      <c r="N11" s="10"/>
      <c r="O11" s="10"/>
      <c r="P11" s="10"/>
      <c r="Q11" s="10"/>
      <c r="R11" s="10"/>
      <c r="S11" s="10"/>
      <c r="T11" s="164"/>
      <c r="U11" s="164"/>
    </row>
    <row r="12" spans="1:21" ht="15.5" x14ac:dyDescent="0.35">
      <c r="A12" s="10"/>
      <c r="B12" s="15" t="s">
        <v>7</v>
      </c>
      <c r="C12" s="16">
        <v>8</v>
      </c>
      <c r="D12" s="17">
        <v>7</v>
      </c>
      <c r="E12" s="10"/>
      <c r="F12" s="10"/>
      <c r="G12" s="10"/>
      <c r="H12" s="10"/>
      <c r="I12" s="10"/>
      <c r="J12" s="10"/>
      <c r="K12" s="10"/>
      <c r="L12" s="10"/>
      <c r="M12" s="10"/>
      <c r="N12" s="10"/>
      <c r="O12" s="10"/>
      <c r="P12" s="10"/>
      <c r="Q12" s="10"/>
      <c r="R12" s="10"/>
      <c r="S12" s="10"/>
      <c r="T12" s="164"/>
      <c r="U12" s="164"/>
    </row>
    <row r="13" spans="1:21" ht="15.5" x14ac:dyDescent="0.35">
      <c r="A13" s="10"/>
      <c r="B13" s="15" t="s">
        <v>8</v>
      </c>
      <c r="C13" s="16">
        <v>5</v>
      </c>
      <c r="D13" s="17">
        <v>8</v>
      </c>
      <c r="E13" s="10"/>
      <c r="F13" s="10"/>
      <c r="G13" s="10"/>
      <c r="H13" s="10"/>
      <c r="I13" s="10"/>
      <c r="J13" s="10"/>
      <c r="K13" s="10"/>
      <c r="L13" s="10"/>
      <c r="M13" s="10"/>
      <c r="N13" s="10"/>
      <c r="O13" s="10"/>
      <c r="P13" s="10"/>
      <c r="Q13" s="10"/>
      <c r="R13" s="10"/>
      <c r="S13" s="10"/>
      <c r="T13" s="164"/>
      <c r="U13" s="164"/>
    </row>
    <row r="14" spans="1:21" ht="16" thickBot="1" x14ac:dyDescent="0.4">
      <c r="A14" s="10"/>
      <c r="B14" s="18" t="s">
        <v>9</v>
      </c>
      <c r="C14" s="19">
        <v>4</v>
      </c>
      <c r="D14" s="20">
        <v>7</v>
      </c>
      <c r="E14" s="10"/>
      <c r="F14" s="10"/>
      <c r="G14" s="10"/>
      <c r="H14" s="10"/>
      <c r="I14" s="10"/>
      <c r="J14" s="10"/>
      <c r="K14" s="10"/>
      <c r="L14" s="10"/>
      <c r="M14" s="10"/>
      <c r="N14" s="10"/>
      <c r="O14" s="10"/>
      <c r="P14" s="10"/>
      <c r="Q14" s="10"/>
      <c r="R14" s="10"/>
      <c r="S14" s="10"/>
      <c r="T14" s="164"/>
      <c r="U14" s="164"/>
    </row>
    <row r="15" spans="1:21" ht="15.5" x14ac:dyDescent="0.35">
      <c r="A15" s="10"/>
      <c r="B15" s="10"/>
      <c r="C15" s="10"/>
      <c r="D15" s="10"/>
      <c r="E15" s="10"/>
      <c r="F15" s="10"/>
      <c r="G15" s="10"/>
      <c r="H15" s="10"/>
      <c r="I15" s="10"/>
      <c r="J15" s="10"/>
      <c r="K15" s="10"/>
      <c r="L15" s="10"/>
      <c r="M15" s="10"/>
      <c r="N15" s="10"/>
      <c r="O15" s="10"/>
      <c r="P15" s="10"/>
      <c r="Q15" s="10"/>
      <c r="R15" s="10"/>
      <c r="S15" s="10"/>
      <c r="T15" s="164"/>
      <c r="U15" s="164"/>
    </row>
    <row r="16" spans="1:21" ht="15.5" x14ac:dyDescent="0.35">
      <c r="A16" s="10"/>
      <c r="B16" s="10"/>
      <c r="C16" s="10"/>
      <c r="D16" s="10"/>
      <c r="E16" s="10"/>
      <c r="F16" s="10"/>
      <c r="G16" s="10"/>
      <c r="H16" s="10"/>
      <c r="I16" s="10"/>
      <c r="J16" s="10"/>
      <c r="K16" s="10"/>
      <c r="L16" s="10"/>
      <c r="M16" s="10"/>
      <c r="N16" s="10"/>
      <c r="O16" s="10"/>
      <c r="P16" s="10"/>
      <c r="Q16" s="10"/>
      <c r="R16" s="10"/>
      <c r="S16" s="10"/>
      <c r="T16" s="164"/>
      <c r="U16" s="164"/>
    </row>
    <row r="17" spans="1:19" ht="15.5" x14ac:dyDescent="0.35">
      <c r="A17" s="10"/>
      <c r="B17" s="10"/>
      <c r="C17" s="10"/>
      <c r="D17" s="10"/>
      <c r="E17" s="10"/>
      <c r="F17" s="10"/>
      <c r="G17" s="10"/>
      <c r="H17" s="10"/>
      <c r="I17" s="10"/>
      <c r="J17" s="10"/>
      <c r="K17" s="10"/>
      <c r="L17" s="10"/>
      <c r="M17" s="10"/>
      <c r="N17" s="10"/>
      <c r="O17" s="10"/>
      <c r="P17" s="10"/>
      <c r="Q17" s="10"/>
      <c r="R17" s="10"/>
      <c r="S17" s="10"/>
    </row>
    <row r="18" spans="1:19" ht="15.5" x14ac:dyDescent="0.35">
      <c r="A18" s="10"/>
      <c r="B18" s="10"/>
      <c r="C18" s="10"/>
      <c r="D18" s="10"/>
      <c r="E18" s="10"/>
      <c r="F18" s="10"/>
      <c r="G18" s="10"/>
      <c r="H18" s="10"/>
      <c r="I18" s="10"/>
      <c r="J18" s="10"/>
      <c r="K18" s="10"/>
      <c r="L18" s="10"/>
      <c r="M18" s="10"/>
      <c r="N18" s="10"/>
      <c r="O18" s="10"/>
      <c r="P18" s="10"/>
      <c r="Q18" s="10"/>
      <c r="R18" s="10"/>
      <c r="S18" s="10"/>
    </row>
  </sheetData>
  <mergeCells count="1">
    <mergeCell ref="A1:U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C068-C595-42D0-A4CD-CCECBD06B6F4}">
  <dimension ref="A1:AC66"/>
  <sheetViews>
    <sheetView zoomScaleNormal="100" workbookViewId="0">
      <selection sqref="A1:AB1"/>
    </sheetView>
  </sheetViews>
  <sheetFormatPr defaultRowHeight="14.5" x14ac:dyDescent="0.35"/>
  <cols>
    <col min="1" max="1" width="30.81640625" style="43" customWidth="1"/>
    <col min="2" max="2" width="20.7265625" style="42" customWidth="1"/>
    <col min="3" max="3" width="18.81640625" style="42" customWidth="1"/>
    <col min="4" max="4" width="15.7265625" style="42" customWidth="1"/>
    <col min="5" max="5" width="16.7265625" style="42" customWidth="1"/>
    <col min="6" max="6" width="9.81640625" customWidth="1"/>
    <col min="9" max="9" width="20.7265625" customWidth="1"/>
    <col min="10" max="28" width="6.7265625" customWidth="1"/>
  </cols>
  <sheetData>
    <row r="1" spans="1:29" s="42" customFormat="1" ht="28.15" customHeight="1" thickBot="1" x14ac:dyDescent="0.35">
      <c r="A1" s="233" t="s">
        <v>365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42"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2" customFormat="1" ht="18.5" thickBot="1" x14ac:dyDescent="0.45">
      <c r="A3" s="131" t="s">
        <v>366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2"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42"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25">
        <v>620</v>
      </c>
      <c r="C6" s="124">
        <v>3058162</v>
      </c>
      <c r="D6" s="125">
        <v>138308</v>
      </c>
      <c r="E6" s="126">
        <v>153140.16700000007</v>
      </c>
      <c r="F6" s="120">
        <v>0.90300000000000002</v>
      </c>
      <c r="G6" s="120">
        <v>0.89800000000000002</v>
      </c>
      <c r="H6" s="121">
        <v>0.90800000000000003</v>
      </c>
      <c r="I6" s="169">
        <v>619</v>
      </c>
      <c r="J6" s="120">
        <v>0.20699999999999999</v>
      </c>
      <c r="K6" s="120">
        <v>0.31900000000000001</v>
      </c>
      <c r="L6" s="120">
        <v>0.38</v>
      </c>
      <c r="M6" s="120">
        <v>0.432</v>
      </c>
      <c r="N6" s="120">
        <v>0.48899999999999999</v>
      </c>
      <c r="O6" s="120">
        <v>0.52600000000000002</v>
      </c>
      <c r="P6" s="120">
        <v>0.56899999999999995</v>
      </c>
      <c r="Q6" s="120">
        <v>0.63500000000000001</v>
      </c>
      <c r="R6" s="120">
        <v>0.71299999999999997</v>
      </c>
      <c r="S6" s="120">
        <v>0.76200000000000001</v>
      </c>
      <c r="T6" s="120">
        <v>0.83299999999999996</v>
      </c>
      <c r="U6" s="120">
        <v>0.92</v>
      </c>
      <c r="V6" s="120">
        <v>0.996</v>
      </c>
      <c r="W6" s="120">
        <v>1.0549999999999999</v>
      </c>
      <c r="X6" s="120">
        <v>1.147</v>
      </c>
      <c r="Y6" s="120">
        <v>1.274</v>
      </c>
      <c r="Z6" s="120">
        <v>1.415</v>
      </c>
      <c r="AA6" s="120">
        <v>1.633</v>
      </c>
      <c r="AB6" s="142">
        <v>1.9419999999999999</v>
      </c>
      <c r="AC6" s="155"/>
    </row>
    <row r="7" spans="1:29" x14ac:dyDescent="0.35">
      <c r="A7" s="141" t="s">
        <v>199</v>
      </c>
      <c r="B7" s="125">
        <v>1548</v>
      </c>
      <c r="C7" s="124">
        <v>7226455</v>
      </c>
      <c r="D7" s="125">
        <v>279842</v>
      </c>
      <c r="E7" s="126">
        <v>319324.55300000031</v>
      </c>
      <c r="F7" s="120">
        <v>0.876</v>
      </c>
      <c r="G7" s="120">
        <v>0.873</v>
      </c>
      <c r="H7" s="121">
        <v>0.88</v>
      </c>
      <c r="I7" s="169">
        <v>1546</v>
      </c>
      <c r="J7" s="120">
        <v>0.17</v>
      </c>
      <c r="K7" s="120">
        <v>0.30399999999999999</v>
      </c>
      <c r="L7" s="120">
        <v>0.36299999999999999</v>
      </c>
      <c r="M7" s="120">
        <v>0.42599999999999999</v>
      </c>
      <c r="N7" s="120">
        <v>0.48399999999999999</v>
      </c>
      <c r="O7" s="120">
        <v>0.53500000000000003</v>
      </c>
      <c r="P7" s="120">
        <v>0.59099999999999997</v>
      </c>
      <c r="Q7" s="120">
        <v>0.64100000000000001</v>
      </c>
      <c r="R7" s="120">
        <v>0.69099999999999995</v>
      </c>
      <c r="S7" s="120">
        <v>0.74750000000000005</v>
      </c>
      <c r="T7" s="120">
        <v>0.81399999999999995</v>
      </c>
      <c r="U7" s="120">
        <v>0.878</v>
      </c>
      <c r="V7" s="120">
        <v>0.94799999999999995</v>
      </c>
      <c r="W7" s="120">
        <v>1.03</v>
      </c>
      <c r="X7" s="120">
        <v>1.1559999999999999</v>
      </c>
      <c r="Y7" s="120">
        <v>1.288</v>
      </c>
      <c r="Z7" s="120">
        <v>1.4430000000000001</v>
      </c>
      <c r="AA7" s="120">
        <v>1.7130000000000001</v>
      </c>
      <c r="AB7" s="142">
        <v>2.0070000000000001</v>
      </c>
      <c r="AC7" s="155"/>
    </row>
    <row r="8" spans="1:29" x14ac:dyDescent="0.35">
      <c r="A8" s="141" t="s">
        <v>200</v>
      </c>
      <c r="B8" s="125">
        <v>274</v>
      </c>
      <c r="C8" s="124">
        <v>1463642</v>
      </c>
      <c r="D8" s="125">
        <v>119553</v>
      </c>
      <c r="E8" s="126">
        <v>113461.85400000001</v>
      </c>
      <c r="F8" s="120">
        <v>1.054</v>
      </c>
      <c r="G8" s="120">
        <v>1.048</v>
      </c>
      <c r="H8" s="121">
        <v>1.06</v>
      </c>
      <c r="I8" s="169">
        <v>274</v>
      </c>
      <c r="J8" s="120">
        <v>0.16600000000000001</v>
      </c>
      <c r="K8" s="120">
        <v>0.27300000000000002</v>
      </c>
      <c r="L8" s="120">
        <v>0.34</v>
      </c>
      <c r="M8" s="120">
        <v>0.40600000000000003</v>
      </c>
      <c r="N8" s="120">
        <v>0.47</v>
      </c>
      <c r="O8" s="120">
        <v>0.54700000000000004</v>
      </c>
      <c r="P8" s="120">
        <v>0.60599999999999998</v>
      </c>
      <c r="Q8" s="120">
        <v>0.64700000000000002</v>
      </c>
      <c r="R8" s="120">
        <v>0.72</v>
      </c>
      <c r="S8" s="120">
        <v>0.79049999999999998</v>
      </c>
      <c r="T8" s="120">
        <v>0.85199999999999998</v>
      </c>
      <c r="U8" s="120">
        <v>0.90700000000000003</v>
      </c>
      <c r="V8" s="120">
        <v>0.98099999999999998</v>
      </c>
      <c r="W8" s="120">
        <v>1.099</v>
      </c>
      <c r="X8" s="120">
        <v>1.2290000000000001</v>
      </c>
      <c r="Y8" s="120">
        <v>1.3759999999999999</v>
      </c>
      <c r="Z8" s="120">
        <v>1.7170000000000001</v>
      </c>
      <c r="AA8" s="120">
        <v>1.9419999999999999</v>
      </c>
      <c r="AB8" s="142">
        <v>2.3660000000000001</v>
      </c>
      <c r="AC8" s="155"/>
    </row>
    <row r="9" spans="1:29" x14ac:dyDescent="0.35">
      <c r="A9" s="141" t="s">
        <v>201</v>
      </c>
      <c r="B9" s="125">
        <v>2107</v>
      </c>
      <c r="C9" s="124">
        <v>21049481</v>
      </c>
      <c r="D9" s="125">
        <v>349544</v>
      </c>
      <c r="E9" s="126">
        <v>412347.32899999991</v>
      </c>
      <c r="F9" s="120">
        <v>0.84799999999999998</v>
      </c>
      <c r="G9" s="120">
        <v>0.84499999999999997</v>
      </c>
      <c r="H9" s="121">
        <v>0.85099999999999998</v>
      </c>
      <c r="I9" s="169">
        <v>2104</v>
      </c>
      <c r="J9" s="120">
        <v>0.20599999999999999</v>
      </c>
      <c r="K9" s="120">
        <v>0.30599999999999999</v>
      </c>
      <c r="L9" s="120">
        <v>0.36599999999999999</v>
      </c>
      <c r="M9" s="120">
        <v>0.42499999999999999</v>
      </c>
      <c r="N9" s="120">
        <v>0.47199999999999998</v>
      </c>
      <c r="O9" s="120">
        <v>0.51700000000000002</v>
      </c>
      <c r="P9" s="120">
        <v>0.56299999999999994</v>
      </c>
      <c r="Q9" s="120">
        <v>0.61199999999999999</v>
      </c>
      <c r="R9" s="120">
        <v>0.66800000000000004</v>
      </c>
      <c r="S9" s="120">
        <v>0.73</v>
      </c>
      <c r="T9" s="120">
        <v>0.77900000000000003</v>
      </c>
      <c r="U9" s="120">
        <v>0.83699999999999997</v>
      </c>
      <c r="V9" s="120">
        <v>0.89900000000000002</v>
      </c>
      <c r="W9" s="120">
        <v>0.97399999999999998</v>
      </c>
      <c r="X9" s="120">
        <v>1.0580000000000001</v>
      </c>
      <c r="Y9" s="120">
        <v>1.1639999999999999</v>
      </c>
      <c r="Z9" s="120">
        <v>1.2869999999999999</v>
      </c>
      <c r="AA9" s="120">
        <v>1.4490000000000001</v>
      </c>
      <c r="AB9" s="142">
        <v>1.8080000000000001</v>
      </c>
      <c r="AC9" s="155"/>
    </row>
    <row r="10" spans="1:29" x14ac:dyDescent="0.35">
      <c r="A10" s="141" t="s">
        <v>202</v>
      </c>
      <c r="B10" s="125">
        <v>3240</v>
      </c>
      <c r="C10" s="124">
        <v>30801874</v>
      </c>
      <c r="D10" s="125">
        <v>483772</v>
      </c>
      <c r="E10" s="126">
        <v>543413.12299999979</v>
      </c>
      <c r="F10" s="120">
        <v>0.89</v>
      </c>
      <c r="G10" s="120">
        <v>0.88800000000000001</v>
      </c>
      <c r="H10" s="121">
        <v>0.89300000000000002</v>
      </c>
      <c r="I10" s="169">
        <v>3235</v>
      </c>
      <c r="J10" s="120">
        <v>0.16400000000000001</v>
      </c>
      <c r="K10" s="120">
        <v>0.27100000000000002</v>
      </c>
      <c r="L10" s="120">
        <v>0.33900000000000002</v>
      </c>
      <c r="M10" s="120">
        <v>0.40899999999999997</v>
      </c>
      <c r="N10" s="120">
        <v>0.47799999999999998</v>
      </c>
      <c r="O10" s="120">
        <v>0.52800000000000002</v>
      </c>
      <c r="P10" s="120">
        <v>0.57999999999999996</v>
      </c>
      <c r="Q10" s="120">
        <v>0.63250000000000006</v>
      </c>
      <c r="R10" s="120">
        <v>0.68600000000000005</v>
      </c>
      <c r="S10" s="120">
        <v>0.746</v>
      </c>
      <c r="T10" s="120">
        <v>0.80900000000000005</v>
      </c>
      <c r="U10" s="120">
        <v>0.876</v>
      </c>
      <c r="V10" s="120">
        <v>0.95199999999999996</v>
      </c>
      <c r="W10" s="120">
        <v>1.0429999999999999</v>
      </c>
      <c r="X10" s="120">
        <v>1.1579999999999999</v>
      </c>
      <c r="Y10" s="120">
        <v>1.2805</v>
      </c>
      <c r="Z10" s="120">
        <v>1.431</v>
      </c>
      <c r="AA10" s="120">
        <v>1.6839999999999999</v>
      </c>
      <c r="AB10" s="142">
        <v>2.1070000000000002</v>
      </c>
      <c r="AC10" s="155"/>
    </row>
    <row r="11" spans="1:29" x14ac:dyDescent="0.35">
      <c r="A11" s="141" t="s">
        <v>203</v>
      </c>
      <c r="B11" s="125">
        <v>942</v>
      </c>
      <c r="C11" s="124">
        <v>9629715</v>
      </c>
      <c r="D11" s="125">
        <v>194417</v>
      </c>
      <c r="E11" s="126">
        <v>194811.9790000002</v>
      </c>
      <c r="F11" s="120">
        <v>0.998</v>
      </c>
      <c r="G11" s="120">
        <v>0.99399999999999999</v>
      </c>
      <c r="H11" s="121">
        <v>1.002</v>
      </c>
      <c r="I11" s="169">
        <v>940</v>
      </c>
      <c r="J11" s="120">
        <v>0.153</v>
      </c>
      <c r="K11" s="120">
        <v>0.26450000000000001</v>
      </c>
      <c r="L11" s="120">
        <v>0.36099999999999999</v>
      </c>
      <c r="M11" s="120">
        <v>0.4405</v>
      </c>
      <c r="N11" s="120">
        <v>0.51200000000000001</v>
      </c>
      <c r="O11" s="120">
        <v>0.57899999999999996</v>
      </c>
      <c r="P11" s="120">
        <v>0.64450000000000007</v>
      </c>
      <c r="Q11" s="120">
        <v>0.68450000000000011</v>
      </c>
      <c r="R11" s="120">
        <v>0.75950000000000006</v>
      </c>
      <c r="S11" s="120">
        <v>0.80900000000000005</v>
      </c>
      <c r="T11" s="120">
        <v>0.87149999999999994</v>
      </c>
      <c r="U11" s="120">
        <v>0.96150000000000002</v>
      </c>
      <c r="V11" s="120">
        <v>1.0389999999999999</v>
      </c>
      <c r="W11" s="120">
        <v>1.1495</v>
      </c>
      <c r="X11" s="120">
        <v>1.2799999999999998</v>
      </c>
      <c r="Y11" s="120">
        <v>1.4055</v>
      </c>
      <c r="Z11" s="120">
        <v>1.5605</v>
      </c>
      <c r="AA11" s="120">
        <v>1.8225</v>
      </c>
      <c r="AB11" s="142">
        <v>2.2774999999999999</v>
      </c>
      <c r="AC11" s="155"/>
    </row>
    <row r="12" spans="1:29" x14ac:dyDescent="0.35">
      <c r="A12" s="141" t="s">
        <v>204</v>
      </c>
      <c r="B12" s="125">
        <v>1330</v>
      </c>
      <c r="C12" s="124">
        <v>11560445</v>
      </c>
      <c r="D12" s="125">
        <v>231715</v>
      </c>
      <c r="E12" s="126">
        <v>269519.15300000022</v>
      </c>
      <c r="F12" s="120">
        <v>0.86</v>
      </c>
      <c r="G12" s="120">
        <v>0.85599999999999998</v>
      </c>
      <c r="H12" s="121">
        <v>0.86299999999999999</v>
      </c>
      <c r="I12" s="169">
        <v>1330</v>
      </c>
      <c r="J12" s="120">
        <v>0.16500000000000001</v>
      </c>
      <c r="K12" s="120">
        <v>0.2535</v>
      </c>
      <c r="L12" s="120">
        <v>0.34399999999999997</v>
      </c>
      <c r="M12" s="120">
        <v>0.41349999999999998</v>
      </c>
      <c r="N12" s="120">
        <v>0.47</v>
      </c>
      <c r="O12" s="120">
        <v>0.52150000000000007</v>
      </c>
      <c r="P12" s="120">
        <v>0.57299999999999995</v>
      </c>
      <c r="Q12" s="120">
        <v>0.62050000000000005</v>
      </c>
      <c r="R12" s="120">
        <v>0.67900000000000005</v>
      </c>
      <c r="S12" s="120">
        <v>0.73849999999999993</v>
      </c>
      <c r="T12" s="120">
        <v>0.80100000000000005</v>
      </c>
      <c r="U12" s="120">
        <v>0.87349999999999994</v>
      </c>
      <c r="V12" s="120">
        <v>0.96099999999999997</v>
      </c>
      <c r="W12" s="120">
        <v>1.0385</v>
      </c>
      <c r="X12" s="120">
        <v>1.1339999999999999</v>
      </c>
      <c r="Y12" s="120">
        <v>1.2759999999999998</v>
      </c>
      <c r="Z12" s="120">
        <v>1.458</v>
      </c>
      <c r="AA12" s="120">
        <v>1.7075</v>
      </c>
      <c r="AB12" s="142">
        <v>2.1429999999999998</v>
      </c>
      <c r="AC12" s="155"/>
    </row>
    <row r="13" spans="1:29" ht="28.5" thickBot="1" x14ac:dyDescent="0.4">
      <c r="A13" s="143" t="s">
        <v>205</v>
      </c>
      <c r="B13" s="146">
        <v>344</v>
      </c>
      <c r="C13" s="145">
        <v>3171797</v>
      </c>
      <c r="D13" s="146">
        <v>210193</v>
      </c>
      <c r="E13" s="147">
        <v>263501.32000000012</v>
      </c>
      <c r="F13" s="148">
        <v>0.79800000000000004</v>
      </c>
      <c r="G13" s="148">
        <v>0.79400000000000004</v>
      </c>
      <c r="H13" s="149">
        <v>0.80100000000000005</v>
      </c>
      <c r="I13" s="170">
        <v>344</v>
      </c>
      <c r="J13" s="148">
        <v>0.151</v>
      </c>
      <c r="K13" s="148">
        <v>0.19800000000000001</v>
      </c>
      <c r="L13" s="148">
        <v>0.249</v>
      </c>
      <c r="M13" s="148">
        <v>0.28000000000000003</v>
      </c>
      <c r="N13" s="148">
        <v>0.32350000000000001</v>
      </c>
      <c r="O13" s="148">
        <v>0.36699999999999999</v>
      </c>
      <c r="P13" s="148">
        <v>0.40200000000000002</v>
      </c>
      <c r="Q13" s="148">
        <v>0.42699999999999999</v>
      </c>
      <c r="R13" s="148">
        <v>0.46400000000000002</v>
      </c>
      <c r="S13" s="148">
        <v>0.51350000000000007</v>
      </c>
      <c r="T13" s="148">
        <v>0.56499999999999995</v>
      </c>
      <c r="U13" s="148">
        <v>0.63100000000000001</v>
      </c>
      <c r="V13" s="148">
        <v>0.747</v>
      </c>
      <c r="W13" s="148">
        <v>0.83399999999999996</v>
      </c>
      <c r="X13" s="148">
        <v>0.90549999999999997</v>
      </c>
      <c r="Y13" s="148">
        <v>1.1200000000000001</v>
      </c>
      <c r="Z13" s="148">
        <v>1.452</v>
      </c>
      <c r="AA13" s="148">
        <v>1.9950000000000001</v>
      </c>
      <c r="AB13" s="151">
        <v>2.7509999999999999</v>
      </c>
      <c r="AC13" s="155"/>
    </row>
    <row r="14" spans="1:29" ht="13" customHeight="1" x14ac:dyDescent="0.35">
      <c r="A14" s="132" t="s">
        <v>367</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3" customHeight="1" x14ac:dyDescent="0.35">
      <c r="A15" s="134" t="s">
        <v>368</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3" customHeight="1" x14ac:dyDescent="0.35">
      <c r="A16" s="134" t="s">
        <v>207</v>
      </c>
      <c r="B16" s="133"/>
      <c r="C16" s="133"/>
      <c r="D16" s="133"/>
      <c r="E16" s="133"/>
      <c r="F16" s="96"/>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127"/>
      <c r="B17" s="155"/>
      <c r="C17" s="155"/>
      <c r="D17" s="155"/>
      <c r="E17" s="155"/>
      <c r="F17" s="96"/>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6" customHeight="1" thickBot="1" x14ac:dyDescent="0.4">
      <c r="A18" s="246" t="s">
        <v>369</v>
      </c>
      <c r="B18" s="246"/>
      <c r="C18" s="246"/>
      <c r="D18" s="246"/>
      <c r="E18" s="246"/>
      <c r="F18" s="96"/>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3" thickBot="1" x14ac:dyDescent="0.4">
      <c r="A19" s="99" t="s">
        <v>209</v>
      </c>
      <c r="B19" s="100" t="s">
        <v>273</v>
      </c>
      <c r="C19" s="100" t="s">
        <v>241</v>
      </c>
      <c r="D19" s="113" t="s">
        <v>211</v>
      </c>
      <c r="E19" s="107" t="s">
        <v>212</v>
      </c>
      <c r="F19" s="96"/>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15.5" x14ac:dyDescent="0.35">
      <c r="A20" s="247" t="s">
        <v>370</v>
      </c>
      <c r="B20" s="103" t="s">
        <v>371</v>
      </c>
      <c r="C20" s="103" t="s">
        <v>372</v>
      </c>
      <c r="D20" s="108">
        <v>66641</v>
      </c>
      <c r="E20" s="104">
        <v>49.27</v>
      </c>
      <c r="F20" s="96"/>
      <c r="G20" s="96"/>
      <c r="H20" s="96"/>
      <c r="I20" s="59" t="s">
        <v>170</v>
      </c>
      <c r="J20" s="67" t="s">
        <v>372</v>
      </c>
      <c r="K20" s="67" t="s">
        <v>373</v>
      </c>
      <c r="L20" s="96"/>
      <c r="M20" s="96"/>
      <c r="N20" s="96"/>
      <c r="O20" s="96"/>
      <c r="P20" s="96"/>
      <c r="Q20" s="96"/>
      <c r="R20" s="96"/>
      <c r="S20" s="96"/>
      <c r="T20" s="96"/>
      <c r="U20" s="96"/>
      <c r="V20" s="96"/>
      <c r="W20" s="96"/>
      <c r="X20" s="96"/>
      <c r="Y20" s="96"/>
      <c r="Z20" s="96"/>
      <c r="AA20" s="96"/>
      <c r="AB20" s="96"/>
      <c r="AC20" s="96"/>
    </row>
    <row r="21" spans="1:29" ht="15.5" x14ac:dyDescent="0.35">
      <c r="A21" s="248"/>
      <c r="B21" s="101" t="s">
        <v>374</v>
      </c>
      <c r="C21" s="101" t="s">
        <v>373</v>
      </c>
      <c r="D21" s="110">
        <v>57181</v>
      </c>
      <c r="E21" s="105">
        <v>42.28</v>
      </c>
      <c r="F21" s="96"/>
      <c r="G21" s="96"/>
      <c r="H21" s="96"/>
      <c r="I21" s="60" t="s">
        <v>198</v>
      </c>
      <c r="J21" s="62">
        <f>SUM(E20,E22:E23)</f>
        <v>57.72</v>
      </c>
      <c r="K21" s="62">
        <f>SUM(E21)</f>
        <v>42.28</v>
      </c>
      <c r="L21" s="96"/>
      <c r="M21" s="96"/>
      <c r="N21" s="96"/>
      <c r="O21" s="96"/>
      <c r="P21" s="96"/>
      <c r="Q21" s="96"/>
      <c r="R21" s="96"/>
      <c r="S21" s="96"/>
      <c r="T21" s="96"/>
      <c r="U21" s="96"/>
      <c r="V21" s="96"/>
      <c r="W21" s="96"/>
      <c r="X21" s="96"/>
      <c r="Y21" s="96"/>
      <c r="Z21" s="96"/>
      <c r="AA21" s="96"/>
      <c r="AB21" s="96"/>
      <c r="AC21" s="96"/>
    </row>
    <row r="22" spans="1:29" ht="15.5" x14ac:dyDescent="0.35">
      <c r="A22" s="248"/>
      <c r="B22" s="101" t="s">
        <v>375</v>
      </c>
      <c r="C22" s="109" t="s">
        <v>372</v>
      </c>
      <c r="D22" s="110">
        <v>6834</v>
      </c>
      <c r="E22" s="105">
        <v>5.05</v>
      </c>
      <c r="F22" s="96"/>
      <c r="G22" s="96"/>
      <c r="H22" s="96"/>
      <c r="I22" s="60" t="s">
        <v>250</v>
      </c>
      <c r="J22" s="62">
        <f>SUM(E25:E27)</f>
        <v>52.05</v>
      </c>
      <c r="K22" s="62">
        <f>E24</f>
        <v>47.95</v>
      </c>
      <c r="L22" s="96"/>
      <c r="M22" s="96"/>
      <c r="N22" s="96"/>
      <c r="O22" s="96"/>
      <c r="P22" s="96"/>
      <c r="Q22" s="96"/>
      <c r="R22" s="96"/>
      <c r="S22" s="96"/>
      <c r="T22" s="96"/>
      <c r="U22" s="96"/>
      <c r="V22" s="96"/>
      <c r="W22" s="96"/>
      <c r="X22" s="96"/>
      <c r="Y22" s="96"/>
      <c r="Z22" s="96"/>
      <c r="AA22" s="96"/>
      <c r="AB22" s="96"/>
      <c r="AC22" s="96"/>
    </row>
    <row r="23" spans="1:29" ht="16" thickBot="1" x14ac:dyDescent="0.4">
      <c r="A23" s="249"/>
      <c r="B23" s="102" t="s">
        <v>376</v>
      </c>
      <c r="C23" s="102" t="s">
        <v>372</v>
      </c>
      <c r="D23" s="112">
        <v>4602</v>
      </c>
      <c r="E23" s="106">
        <v>3.4</v>
      </c>
      <c r="F23" s="96"/>
      <c r="G23" s="96"/>
      <c r="H23" s="96"/>
      <c r="I23" s="60" t="s">
        <v>200</v>
      </c>
      <c r="J23" s="62">
        <f>SUM(E29:E31)</f>
        <v>49.69</v>
      </c>
      <c r="K23" s="62">
        <f>E28</f>
        <v>50.31</v>
      </c>
      <c r="L23" s="96"/>
      <c r="M23" s="96"/>
      <c r="N23" s="96"/>
      <c r="O23" s="96"/>
      <c r="P23" s="96"/>
      <c r="Q23" s="96"/>
      <c r="R23" s="96"/>
      <c r="S23" s="96"/>
      <c r="T23" s="96"/>
      <c r="U23" s="96"/>
      <c r="V23" s="96"/>
      <c r="W23" s="96"/>
      <c r="X23" s="96"/>
      <c r="Y23" s="96"/>
      <c r="Z23" s="96"/>
      <c r="AA23" s="96"/>
      <c r="AB23" s="96"/>
      <c r="AC23" s="96"/>
    </row>
    <row r="24" spans="1:29" ht="15" customHeight="1" x14ac:dyDescent="0.35">
      <c r="A24" s="247" t="s">
        <v>377</v>
      </c>
      <c r="B24" s="103" t="s">
        <v>374</v>
      </c>
      <c r="C24" s="103" t="s">
        <v>373</v>
      </c>
      <c r="D24" s="108">
        <v>130475</v>
      </c>
      <c r="E24" s="104">
        <v>47.95</v>
      </c>
      <c r="F24" s="96"/>
      <c r="G24" s="96"/>
      <c r="H24" s="96"/>
      <c r="I24" s="60" t="s">
        <v>201</v>
      </c>
      <c r="J24" s="62">
        <f>SUM(E33:E35)</f>
        <v>21.37</v>
      </c>
      <c r="K24" s="62">
        <v>78.599999999999994</v>
      </c>
      <c r="L24" s="96"/>
      <c r="M24" s="96"/>
      <c r="N24" s="96"/>
      <c r="O24" s="96"/>
      <c r="P24" s="96"/>
      <c r="Q24" s="96"/>
      <c r="R24" s="96"/>
      <c r="S24" s="96"/>
      <c r="T24" s="96"/>
      <c r="U24" s="96"/>
      <c r="V24" s="96"/>
      <c r="W24" s="96"/>
      <c r="X24" s="96"/>
      <c r="Y24" s="96"/>
      <c r="Z24" s="96"/>
      <c r="AA24" s="96"/>
      <c r="AB24" s="96"/>
      <c r="AC24" s="96"/>
    </row>
    <row r="25" spans="1:29" ht="15.5" x14ac:dyDescent="0.35">
      <c r="A25" s="248"/>
      <c r="B25" s="101" t="s">
        <v>371</v>
      </c>
      <c r="C25" s="101" t="s">
        <v>372</v>
      </c>
      <c r="D25" s="110">
        <v>121536</v>
      </c>
      <c r="E25" s="105">
        <v>44.67</v>
      </c>
      <c r="F25" s="96"/>
      <c r="G25" s="96"/>
      <c r="H25" s="96"/>
      <c r="I25" s="60" t="s">
        <v>255</v>
      </c>
      <c r="J25" s="62">
        <f>SUM(E37:E39)</f>
        <v>21.28</v>
      </c>
      <c r="K25" s="62">
        <v>78.7</v>
      </c>
      <c r="L25" s="96"/>
      <c r="M25" s="96"/>
      <c r="N25" s="96"/>
      <c r="O25" s="96"/>
      <c r="P25" s="96"/>
      <c r="Q25" s="96"/>
      <c r="R25" s="96"/>
      <c r="S25" s="96"/>
      <c r="T25" s="96"/>
      <c r="U25" s="96"/>
      <c r="V25" s="96"/>
      <c r="W25" s="96"/>
      <c r="X25" s="96"/>
      <c r="Y25" s="96"/>
      <c r="Z25" s="96"/>
      <c r="AA25" s="96"/>
      <c r="AB25" s="96"/>
      <c r="AC25" s="96"/>
    </row>
    <row r="26" spans="1:29" ht="15.5" x14ac:dyDescent="0.35">
      <c r="A26" s="248"/>
      <c r="B26" s="101" t="s">
        <v>375</v>
      </c>
      <c r="C26" s="109" t="s">
        <v>372</v>
      </c>
      <c r="D26" s="110">
        <v>10952</v>
      </c>
      <c r="E26" s="105">
        <v>4.0199999999999996</v>
      </c>
      <c r="F26" s="96"/>
      <c r="G26" s="96"/>
      <c r="H26" s="96"/>
      <c r="I26" s="60" t="s">
        <v>203</v>
      </c>
      <c r="J26" s="62">
        <f>SUM(E41:E43)</f>
        <v>24.82</v>
      </c>
      <c r="K26" s="62">
        <v>75.2</v>
      </c>
      <c r="L26" s="96"/>
      <c r="M26" s="96"/>
      <c r="N26" s="96"/>
      <c r="O26" s="96"/>
      <c r="P26" s="96"/>
      <c r="Q26" s="96"/>
      <c r="R26" s="96"/>
      <c r="S26" s="96"/>
      <c r="T26" s="96"/>
      <c r="U26" s="96"/>
      <c r="V26" s="96"/>
      <c r="W26" s="96"/>
      <c r="X26" s="96"/>
      <c r="Y26" s="96"/>
      <c r="Z26" s="96"/>
      <c r="AA26" s="96"/>
      <c r="AB26" s="96"/>
      <c r="AC26" s="96"/>
    </row>
    <row r="27" spans="1:29" ht="16" thickBot="1" x14ac:dyDescent="0.4">
      <c r="A27" s="249"/>
      <c r="B27" s="102" t="s">
        <v>376</v>
      </c>
      <c r="C27" s="102" t="s">
        <v>372</v>
      </c>
      <c r="D27" s="112">
        <v>9138</v>
      </c>
      <c r="E27" s="106">
        <v>3.36</v>
      </c>
      <c r="F27" s="96"/>
      <c r="G27" s="96"/>
      <c r="H27" s="96"/>
      <c r="I27" s="60" t="s">
        <v>204</v>
      </c>
      <c r="J27" s="62">
        <f>SUM(E45:E47)</f>
        <v>31.47</v>
      </c>
      <c r="K27" s="62">
        <v>68.5</v>
      </c>
      <c r="L27" s="96"/>
      <c r="M27" s="96"/>
      <c r="N27" s="96"/>
      <c r="O27" s="96"/>
      <c r="P27" s="96"/>
      <c r="Q27" s="96"/>
      <c r="R27" s="96"/>
      <c r="S27" s="96"/>
      <c r="T27" s="96"/>
      <c r="U27" s="96"/>
      <c r="V27" s="96"/>
      <c r="W27" s="96"/>
      <c r="X27" s="96"/>
      <c r="Y27" s="96"/>
      <c r="Z27" s="96"/>
      <c r="AA27" s="96"/>
      <c r="AB27" s="96"/>
      <c r="AC27" s="96"/>
    </row>
    <row r="28" spans="1:29" ht="15.5" x14ac:dyDescent="0.35">
      <c r="A28" s="247" t="s">
        <v>317</v>
      </c>
      <c r="B28" s="103" t="s">
        <v>374</v>
      </c>
      <c r="C28" s="103" t="s">
        <v>373</v>
      </c>
      <c r="D28" s="108">
        <v>57859</v>
      </c>
      <c r="E28" s="104">
        <v>50.31</v>
      </c>
      <c r="F28" s="96"/>
      <c r="G28" s="96"/>
      <c r="H28" s="96"/>
      <c r="I28" s="60" t="s">
        <v>259</v>
      </c>
      <c r="J28" s="62">
        <f>SUM(E49:E51)</f>
        <v>28.459999999999997</v>
      </c>
      <c r="K28" s="62">
        <v>71.599999999999994</v>
      </c>
      <c r="L28" s="96"/>
      <c r="M28" s="96"/>
      <c r="N28" s="96"/>
      <c r="O28" s="96"/>
      <c r="P28" s="96"/>
      <c r="Q28" s="96"/>
      <c r="R28" s="96"/>
      <c r="S28" s="96"/>
      <c r="T28" s="96"/>
      <c r="U28" s="96"/>
      <c r="V28" s="96"/>
      <c r="W28" s="96"/>
      <c r="X28" s="96"/>
      <c r="Y28" s="96"/>
      <c r="Z28" s="96"/>
      <c r="AA28" s="96"/>
      <c r="AB28" s="96"/>
      <c r="AC28" s="96"/>
    </row>
    <row r="29" spans="1:29" x14ac:dyDescent="0.35">
      <c r="A29" s="248"/>
      <c r="B29" s="101" t="s">
        <v>371</v>
      </c>
      <c r="C29" s="101" t="s">
        <v>372</v>
      </c>
      <c r="D29" s="110">
        <v>46452</v>
      </c>
      <c r="E29" s="105">
        <v>40.39</v>
      </c>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48"/>
      <c r="B30" s="101" t="s">
        <v>375</v>
      </c>
      <c r="C30" s="101" t="s">
        <v>372</v>
      </c>
      <c r="D30" s="110">
        <v>7083</v>
      </c>
      <c r="E30" s="105">
        <v>6.16</v>
      </c>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15" thickBot="1" x14ac:dyDescent="0.4">
      <c r="A31" s="249"/>
      <c r="B31" s="102" t="s">
        <v>376</v>
      </c>
      <c r="C31" s="111" t="s">
        <v>372</v>
      </c>
      <c r="D31" s="112">
        <v>3609</v>
      </c>
      <c r="E31" s="106">
        <v>3.14</v>
      </c>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35">
      <c r="A32" s="247" t="s">
        <v>378</v>
      </c>
      <c r="B32" s="103" t="s">
        <v>374</v>
      </c>
      <c r="C32" s="103" t="s">
        <v>373</v>
      </c>
      <c r="D32" s="108">
        <v>261323</v>
      </c>
      <c r="E32" s="104">
        <v>78.63</v>
      </c>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1" t="s">
        <v>371</v>
      </c>
      <c r="C33" s="101" t="s">
        <v>372</v>
      </c>
      <c r="D33" s="110">
        <v>60795</v>
      </c>
      <c r="E33" s="105">
        <v>18.29</v>
      </c>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375</v>
      </c>
      <c r="C34" s="101" t="s">
        <v>372</v>
      </c>
      <c r="D34" s="110">
        <v>6514</v>
      </c>
      <c r="E34" s="105">
        <v>1.96</v>
      </c>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15" thickBot="1" x14ac:dyDescent="0.4">
      <c r="A35" s="249"/>
      <c r="B35" s="102" t="s">
        <v>376</v>
      </c>
      <c r="C35" s="111" t="s">
        <v>372</v>
      </c>
      <c r="D35" s="112">
        <v>3733</v>
      </c>
      <c r="E35" s="106">
        <v>1.1200000000000001</v>
      </c>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15" customHeight="1" x14ac:dyDescent="0.35">
      <c r="A36" s="247" t="s">
        <v>379</v>
      </c>
      <c r="B36" s="103" t="s">
        <v>374</v>
      </c>
      <c r="C36" s="103" t="s">
        <v>373</v>
      </c>
      <c r="D36" s="108">
        <v>368597</v>
      </c>
      <c r="E36" s="104">
        <v>78.72</v>
      </c>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35">
      <c r="A37" s="248"/>
      <c r="B37" s="101" t="s">
        <v>371</v>
      </c>
      <c r="C37" s="101" t="s">
        <v>372</v>
      </c>
      <c r="D37" s="110">
        <v>83700</v>
      </c>
      <c r="E37" s="105">
        <v>17.88</v>
      </c>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35">
      <c r="A38" s="248"/>
      <c r="B38" s="101" t="s">
        <v>375</v>
      </c>
      <c r="C38" s="101" t="s">
        <v>372</v>
      </c>
      <c r="D38" s="110">
        <v>9834</v>
      </c>
      <c r="E38" s="105">
        <v>2.1</v>
      </c>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15" thickBot="1" x14ac:dyDescent="0.4">
      <c r="A39" s="249"/>
      <c r="B39" s="102" t="s">
        <v>376</v>
      </c>
      <c r="C39" s="111" t="s">
        <v>372</v>
      </c>
      <c r="D39" s="112">
        <v>6082</v>
      </c>
      <c r="E39" s="106">
        <v>1.3</v>
      </c>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247" t="s">
        <v>380</v>
      </c>
      <c r="B40" s="103" t="s">
        <v>374</v>
      </c>
      <c r="C40" s="103" t="s">
        <v>373</v>
      </c>
      <c r="D40" s="108">
        <v>135775</v>
      </c>
      <c r="E40" s="104">
        <v>75.180000000000007</v>
      </c>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8"/>
      <c r="B41" s="101" t="s">
        <v>371</v>
      </c>
      <c r="C41" s="101" t="s">
        <v>372</v>
      </c>
      <c r="D41" s="110">
        <v>36874</v>
      </c>
      <c r="E41" s="105">
        <v>20.420000000000002</v>
      </c>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248"/>
      <c r="B42" s="101" t="s">
        <v>375</v>
      </c>
      <c r="C42" s="101" t="s">
        <v>372</v>
      </c>
      <c r="D42" s="110">
        <v>5245</v>
      </c>
      <c r="E42" s="105">
        <v>2.9</v>
      </c>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15" thickBot="1" x14ac:dyDescent="0.4">
      <c r="A43" s="249"/>
      <c r="B43" s="102" t="s">
        <v>376</v>
      </c>
      <c r="C43" s="111" t="s">
        <v>372</v>
      </c>
      <c r="D43" s="112">
        <v>2714</v>
      </c>
      <c r="E43" s="106">
        <v>1.5</v>
      </c>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247" t="s">
        <v>381</v>
      </c>
      <c r="B44" s="103" t="s">
        <v>374</v>
      </c>
      <c r="C44" s="103" t="s">
        <v>373</v>
      </c>
      <c r="D44" s="108">
        <v>153705</v>
      </c>
      <c r="E44" s="104">
        <v>68.540000000000006</v>
      </c>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1" t="s">
        <v>371</v>
      </c>
      <c r="C45" s="101" t="s">
        <v>372</v>
      </c>
      <c r="D45" s="110">
        <v>62873</v>
      </c>
      <c r="E45" s="105">
        <v>28.04</v>
      </c>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1" t="s">
        <v>376</v>
      </c>
      <c r="C46" s="109" t="s">
        <v>372</v>
      </c>
      <c r="D46" s="110">
        <v>4039</v>
      </c>
      <c r="E46" s="105">
        <v>1.8</v>
      </c>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15" thickBot="1" x14ac:dyDescent="0.4">
      <c r="A47" s="249"/>
      <c r="B47" s="102" t="s">
        <v>375</v>
      </c>
      <c r="C47" s="102" t="s">
        <v>372</v>
      </c>
      <c r="D47" s="112">
        <v>3646</v>
      </c>
      <c r="E47" s="106">
        <v>1.63</v>
      </c>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15" customHeight="1" x14ac:dyDescent="0.35">
      <c r="A48" s="247" t="s">
        <v>382</v>
      </c>
      <c r="B48" s="103" t="s">
        <v>374</v>
      </c>
      <c r="C48" s="103" t="s">
        <v>373</v>
      </c>
      <c r="D48" s="108">
        <v>144645</v>
      </c>
      <c r="E48" s="104">
        <v>71.55</v>
      </c>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35">
      <c r="A49" s="248"/>
      <c r="B49" s="101" t="s">
        <v>371</v>
      </c>
      <c r="C49" s="101" t="s">
        <v>372</v>
      </c>
      <c r="D49" s="110">
        <v>50759</v>
      </c>
      <c r="E49" s="105">
        <v>25.11</v>
      </c>
      <c r="F49" s="96"/>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35">
      <c r="A50" s="248"/>
      <c r="B50" s="101" t="s">
        <v>375</v>
      </c>
      <c r="C50" s="101" t="s">
        <v>372</v>
      </c>
      <c r="D50" s="110">
        <v>4710</v>
      </c>
      <c r="E50" s="105">
        <v>2.33</v>
      </c>
      <c r="F50" s="96"/>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15" thickBot="1" x14ac:dyDescent="0.4">
      <c r="A51" s="249"/>
      <c r="B51" s="102" t="s">
        <v>376</v>
      </c>
      <c r="C51" s="111" t="s">
        <v>372</v>
      </c>
      <c r="D51" s="112">
        <v>2058</v>
      </c>
      <c r="E51" s="106">
        <v>1.02</v>
      </c>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13" customHeight="1" x14ac:dyDescent="0.35">
      <c r="A52" s="132" t="s">
        <v>235</v>
      </c>
      <c r="B52" s="128"/>
      <c r="C52" s="128"/>
      <c r="D52" s="128"/>
      <c r="E52" s="128"/>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5"/>
      <c r="B53" s="128"/>
      <c r="C53" s="128"/>
      <c r="D53" s="128"/>
      <c r="E53" s="128"/>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127"/>
      <c r="B54" s="155"/>
      <c r="C54" s="155"/>
      <c r="D54" s="155"/>
      <c r="E54" s="155"/>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35">
      <c r="A55" s="127"/>
      <c r="B55" s="155"/>
      <c r="C55" s="155"/>
      <c r="D55" s="155"/>
      <c r="E55" s="155"/>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35">
      <c r="A56" s="127"/>
      <c r="B56" s="155"/>
      <c r="C56" s="155"/>
      <c r="D56" s="155"/>
      <c r="E56" s="155"/>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35">
      <c r="A57" s="127"/>
      <c r="B57" s="155"/>
      <c r="C57" s="155"/>
      <c r="D57" s="155"/>
      <c r="E57" s="155"/>
      <c r="F57" s="96"/>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127"/>
      <c r="B58" s="155"/>
      <c r="C58" s="155"/>
      <c r="D58" s="155"/>
      <c r="E58" s="155"/>
      <c r="F58" s="96"/>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127"/>
      <c r="B59" s="155"/>
      <c r="C59" s="155"/>
      <c r="D59" s="155"/>
      <c r="E59" s="155"/>
      <c r="F59" s="96"/>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35">
      <c r="A60" s="127"/>
      <c r="B60" s="155"/>
      <c r="C60" s="155"/>
      <c r="D60" s="155"/>
      <c r="E60" s="155"/>
      <c r="F60" s="96"/>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35">
      <c r="A61" s="127"/>
      <c r="B61" s="155"/>
      <c r="C61" s="155"/>
      <c r="D61" s="155"/>
      <c r="E61" s="155"/>
      <c r="F61" s="96"/>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127"/>
      <c r="B62" s="155"/>
      <c r="C62" s="155"/>
      <c r="D62" s="155"/>
      <c r="E62" s="155"/>
      <c r="F62" s="96"/>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127"/>
      <c r="B63" s="155"/>
      <c r="C63" s="155"/>
      <c r="D63" s="155"/>
      <c r="E63" s="155"/>
      <c r="F63" s="96"/>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35">
      <c r="A64" s="127"/>
      <c r="B64" s="155"/>
      <c r="C64" s="155"/>
      <c r="D64" s="155"/>
      <c r="E64" s="155"/>
      <c r="F64" s="96"/>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35">
      <c r="A65" s="127"/>
      <c r="B65" s="155"/>
      <c r="C65" s="155"/>
      <c r="D65" s="155"/>
      <c r="E65" s="155"/>
      <c r="F65" s="96"/>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127"/>
      <c r="B66" s="155"/>
      <c r="C66" s="155"/>
      <c r="D66" s="155"/>
      <c r="E66" s="155"/>
      <c r="F66" s="96"/>
      <c r="G66" s="96"/>
      <c r="H66" s="96"/>
      <c r="I66" s="96"/>
      <c r="J66" s="96"/>
      <c r="K66" s="96"/>
      <c r="L66" s="96"/>
      <c r="M66" s="96"/>
      <c r="N66" s="96"/>
      <c r="O66" s="96"/>
      <c r="P66" s="96"/>
      <c r="Q66" s="96"/>
      <c r="R66" s="96"/>
      <c r="S66" s="96"/>
      <c r="T66" s="96"/>
      <c r="U66" s="96"/>
      <c r="V66" s="96"/>
      <c r="W66" s="96"/>
      <c r="X66" s="96"/>
      <c r="Y66" s="96"/>
      <c r="Z66" s="96"/>
      <c r="AA66" s="96"/>
      <c r="AB66" s="96"/>
      <c r="AC66" s="96"/>
    </row>
  </sheetData>
  <mergeCells count="13">
    <mergeCell ref="A1:AB1"/>
    <mergeCell ref="F4:H4"/>
    <mergeCell ref="I4:AB4"/>
    <mergeCell ref="A44:A47"/>
    <mergeCell ref="A48:A51"/>
    <mergeCell ref="A24:A27"/>
    <mergeCell ref="A28:A31"/>
    <mergeCell ref="A32:A35"/>
    <mergeCell ref="A36:A39"/>
    <mergeCell ref="A40:A43"/>
    <mergeCell ref="A20:A23"/>
    <mergeCell ref="D4:E4"/>
    <mergeCell ref="A18:E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1A8-6BBA-4E35-ABDA-519FF12DC433}">
  <dimension ref="A1:AC78"/>
  <sheetViews>
    <sheetView zoomScaleNormal="100" workbookViewId="0">
      <selection sqref="A1:AB1"/>
    </sheetView>
  </sheetViews>
  <sheetFormatPr defaultRowHeight="14.5" x14ac:dyDescent="0.35"/>
  <cols>
    <col min="1" max="1" width="27.7265625" style="45" customWidth="1"/>
    <col min="2" max="2" width="31.26953125" style="44" bestFit="1" customWidth="1"/>
    <col min="3" max="3" width="15.7265625" style="44" customWidth="1"/>
    <col min="4" max="4" width="16.7265625" style="44" customWidth="1"/>
    <col min="5" max="5" width="15.54296875" customWidth="1"/>
    <col min="9" max="9" width="20.7265625" customWidth="1"/>
    <col min="10" max="28" width="6.7265625" customWidth="1"/>
  </cols>
  <sheetData>
    <row r="1" spans="1:29" s="44" customFormat="1" ht="28.15" customHeight="1" thickBot="1" x14ac:dyDescent="0.35">
      <c r="A1" s="233" t="s">
        <v>383</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44"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4" customFormat="1" ht="18.5" thickBot="1" x14ac:dyDescent="0.45">
      <c r="A3" s="131" t="s">
        <v>384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4"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36365</v>
      </c>
      <c r="E6" s="126">
        <v>30507.784</v>
      </c>
      <c r="F6" s="120">
        <v>1.1919999999999999</v>
      </c>
      <c r="G6" s="120">
        <v>1.18</v>
      </c>
      <c r="H6" s="121">
        <v>1.204</v>
      </c>
      <c r="I6" s="122">
        <v>21</v>
      </c>
      <c r="J6" s="120">
        <v>0.628</v>
      </c>
      <c r="K6" s="120">
        <v>0.81699999999999995</v>
      </c>
      <c r="L6" s="120">
        <v>0.83099999999999996</v>
      </c>
      <c r="M6" s="120">
        <v>0.871</v>
      </c>
      <c r="N6" s="120">
        <v>0.871</v>
      </c>
      <c r="O6" s="120">
        <v>0.93799999999999994</v>
      </c>
      <c r="P6" s="120">
        <v>0.98899999999999999</v>
      </c>
      <c r="Q6" s="120">
        <v>1.026</v>
      </c>
      <c r="R6" s="120">
        <v>1.054</v>
      </c>
      <c r="S6" s="120">
        <v>1.06</v>
      </c>
      <c r="T6" s="120">
        <v>1.069</v>
      </c>
      <c r="U6" s="120">
        <v>1.131</v>
      </c>
      <c r="V6" s="120">
        <v>1.145</v>
      </c>
      <c r="W6" s="120">
        <v>1.214</v>
      </c>
      <c r="X6" s="120">
        <v>1.32</v>
      </c>
      <c r="Y6" s="120">
        <v>1.399</v>
      </c>
      <c r="Z6" s="120">
        <v>1.4330000000000001</v>
      </c>
      <c r="AA6" s="120">
        <v>1.595</v>
      </c>
      <c r="AB6" s="142">
        <v>1.639</v>
      </c>
      <c r="AC6" s="155"/>
    </row>
    <row r="7" spans="1:29" x14ac:dyDescent="0.35">
      <c r="A7" s="82" t="s">
        <v>199</v>
      </c>
      <c r="B7" s="77">
        <v>199</v>
      </c>
      <c r="C7" s="79">
        <v>897642</v>
      </c>
      <c r="D7" s="94">
        <v>655206</v>
      </c>
      <c r="E7" s="95">
        <v>590916.84400000016</v>
      </c>
      <c r="F7" s="92">
        <v>1.109</v>
      </c>
      <c r="G7" s="92">
        <v>1.1060000000000001</v>
      </c>
      <c r="H7" s="93">
        <v>1.111</v>
      </c>
      <c r="I7" s="8">
        <v>199</v>
      </c>
      <c r="J7" s="9">
        <v>0.60399999999999998</v>
      </c>
      <c r="K7" s="9">
        <v>0.65300000000000002</v>
      </c>
      <c r="L7" s="9">
        <v>0.72199999999999998</v>
      </c>
      <c r="M7" s="9">
        <v>0.755</v>
      </c>
      <c r="N7" s="9">
        <v>0.80700000000000005</v>
      </c>
      <c r="O7" s="9">
        <v>0.85799999999999998</v>
      </c>
      <c r="P7" s="9">
        <v>0.89</v>
      </c>
      <c r="Q7" s="9">
        <v>0.91300000000000003</v>
      </c>
      <c r="R7" s="9">
        <v>0.94499999999999995</v>
      </c>
      <c r="S7" s="9">
        <v>0.98699999999999999</v>
      </c>
      <c r="T7" s="9">
        <v>1.0169999999999999</v>
      </c>
      <c r="U7" s="9">
        <v>1.0469999999999999</v>
      </c>
      <c r="V7" s="9">
        <v>1.123</v>
      </c>
      <c r="W7" s="9">
        <v>1.17</v>
      </c>
      <c r="X7" s="9">
        <v>1.212</v>
      </c>
      <c r="Y7" s="9">
        <v>1.256</v>
      </c>
      <c r="Z7" s="9">
        <v>1.294</v>
      </c>
      <c r="AA7" s="9">
        <v>1.3620000000000001</v>
      </c>
      <c r="AB7" s="83">
        <v>1.5569999999999999</v>
      </c>
      <c r="AC7" s="155"/>
    </row>
    <row r="8" spans="1:29" x14ac:dyDescent="0.35">
      <c r="A8" s="141" t="s">
        <v>201</v>
      </c>
      <c r="B8" s="119">
        <v>146</v>
      </c>
      <c r="C8" s="124">
        <v>939589</v>
      </c>
      <c r="D8" s="125">
        <v>394736</v>
      </c>
      <c r="E8" s="126">
        <v>464679.08599999989</v>
      </c>
      <c r="F8" s="120">
        <v>0.84899999999999998</v>
      </c>
      <c r="G8" s="120">
        <v>0.84699999999999998</v>
      </c>
      <c r="H8" s="121">
        <v>0.85199999999999998</v>
      </c>
      <c r="I8" s="122">
        <v>146</v>
      </c>
      <c r="J8" s="120">
        <v>0.41099999999999998</v>
      </c>
      <c r="K8" s="120">
        <v>0.51500000000000001</v>
      </c>
      <c r="L8" s="120">
        <v>0.58299999999999996</v>
      </c>
      <c r="M8" s="120">
        <v>0.65</v>
      </c>
      <c r="N8" s="120">
        <v>0.68300000000000005</v>
      </c>
      <c r="O8" s="120">
        <v>0.71899999999999997</v>
      </c>
      <c r="P8" s="120">
        <v>0.78300000000000003</v>
      </c>
      <c r="Q8" s="120">
        <v>0.81100000000000005</v>
      </c>
      <c r="R8" s="120">
        <v>0.84299999999999997</v>
      </c>
      <c r="S8" s="120">
        <v>0.87250000000000005</v>
      </c>
      <c r="T8" s="120">
        <v>0.90500000000000003</v>
      </c>
      <c r="U8" s="120">
        <v>0.92400000000000004</v>
      </c>
      <c r="V8" s="120">
        <v>0.96599999999999997</v>
      </c>
      <c r="W8" s="120">
        <v>1.022</v>
      </c>
      <c r="X8" s="120">
        <v>1.0509999999999999</v>
      </c>
      <c r="Y8" s="120">
        <v>1.0940000000000001</v>
      </c>
      <c r="Z8" s="120">
        <v>1.1479999999999999</v>
      </c>
      <c r="AA8" s="120">
        <v>1.2270000000000001</v>
      </c>
      <c r="AB8" s="142">
        <v>1.2729999999999999</v>
      </c>
      <c r="AC8" s="155"/>
    </row>
    <row r="9" spans="1:29" x14ac:dyDescent="0.35">
      <c r="A9" s="141" t="s">
        <v>202</v>
      </c>
      <c r="B9" s="119">
        <v>390</v>
      </c>
      <c r="C9" s="124">
        <v>2329923</v>
      </c>
      <c r="D9" s="125">
        <v>1018774</v>
      </c>
      <c r="E9" s="126">
        <v>1140639.8300000005</v>
      </c>
      <c r="F9" s="120">
        <v>0.89300000000000002</v>
      </c>
      <c r="G9" s="120">
        <v>0.89100000000000001</v>
      </c>
      <c r="H9" s="121">
        <v>0.89500000000000002</v>
      </c>
      <c r="I9" s="122">
        <v>390</v>
      </c>
      <c r="J9" s="120">
        <v>0.44700000000000001</v>
      </c>
      <c r="K9" s="120">
        <v>0.5714999999999999</v>
      </c>
      <c r="L9" s="120">
        <v>0.64100000000000001</v>
      </c>
      <c r="M9" s="120">
        <v>0.68200000000000005</v>
      </c>
      <c r="N9" s="120">
        <v>0.72</v>
      </c>
      <c r="O9" s="120">
        <v>0.76049999999999995</v>
      </c>
      <c r="P9" s="120">
        <v>0.79600000000000004</v>
      </c>
      <c r="Q9" s="120">
        <v>0.8234999999999999</v>
      </c>
      <c r="R9" s="120">
        <v>0.84699999999999998</v>
      </c>
      <c r="S9" s="120">
        <v>0.88500000000000001</v>
      </c>
      <c r="T9" s="120">
        <v>0.90400000000000003</v>
      </c>
      <c r="U9" s="120">
        <v>0.92749999999999999</v>
      </c>
      <c r="V9" s="120">
        <v>0.96099999999999997</v>
      </c>
      <c r="W9" s="120">
        <v>0.99249999999999994</v>
      </c>
      <c r="X9" s="120">
        <v>1.0289999999999999</v>
      </c>
      <c r="Y9" s="120">
        <v>1.0640000000000001</v>
      </c>
      <c r="Z9" s="120">
        <v>1.113</v>
      </c>
      <c r="AA9" s="120">
        <v>1.1705000000000001</v>
      </c>
      <c r="AB9" s="142">
        <v>1.2669999999999999</v>
      </c>
      <c r="AC9" s="155"/>
    </row>
    <row r="10" spans="1:29" ht="15" thickBot="1" x14ac:dyDescent="0.4">
      <c r="A10" s="143" t="s">
        <v>203</v>
      </c>
      <c r="B10" s="144">
        <v>24</v>
      </c>
      <c r="C10" s="145">
        <v>230152</v>
      </c>
      <c r="D10" s="146">
        <v>114916</v>
      </c>
      <c r="E10" s="147">
        <v>118483.56499999997</v>
      </c>
      <c r="F10" s="148">
        <v>0.97</v>
      </c>
      <c r="G10" s="148">
        <v>0.96399999999999997</v>
      </c>
      <c r="H10" s="149">
        <v>0.97599999999999998</v>
      </c>
      <c r="I10" s="150">
        <v>24</v>
      </c>
      <c r="J10" s="148">
        <v>0.52300000000000002</v>
      </c>
      <c r="K10" s="148">
        <v>0.63400000000000001</v>
      </c>
      <c r="L10" s="148">
        <v>0.749</v>
      </c>
      <c r="M10" s="148">
        <v>0.83599999999999997</v>
      </c>
      <c r="N10" s="148">
        <v>0.86299999999999999</v>
      </c>
      <c r="O10" s="148">
        <v>0.89100000000000001</v>
      </c>
      <c r="P10" s="148">
        <v>0.93</v>
      </c>
      <c r="Q10" s="148">
        <v>0.94499999999999995</v>
      </c>
      <c r="R10" s="148">
        <v>0.95399999999999996</v>
      </c>
      <c r="S10" s="148">
        <v>0.97799999999999998</v>
      </c>
      <c r="T10" s="148">
        <v>1.0069999999999999</v>
      </c>
      <c r="U10" s="148">
        <v>1.0129999999999999</v>
      </c>
      <c r="V10" s="148">
        <v>1.016</v>
      </c>
      <c r="W10" s="148">
        <v>1.022</v>
      </c>
      <c r="X10" s="148">
        <v>1.052</v>
      </c>
      <c r="Y10" s="148">
        <v>1.149</v>
      </c>
      <c r="Z10" s="148">
        <v>1.165</v>
      </c>
      <c r="AA10" s="148">
        <v>1.1870000000000001</v>
      </c>
      <c r="AB10" s="151">
        <v>1.28</v>
      </c>
      <c r="AC10" s="155"/>
    </row>
    <row r="11" spans="1:29" ht="13" customHeight="1" x14ac:dyDescent="0.35">
      <c r="A11" s="132" t="s">
        <v>386</v>
      </c>
      <c r="B11" s="133"/>
      <c r="C11" s="133"/>
      <c r="D11" s="133"/>
      <c r="E11" s="96"/>
      <c r="F11" s="96"/>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3" customHeight="1" x14ac:dyDescent="0.35">
      <c r="A12" s="134" t="s">
        <v>207</v>
      </c>
      <c r="B12" s="133"/>
      <c r="C12" s="133"/>
      <c r="D12" s="133"/>
      <c r="E12" s="96"/>
      <c r="F12" s="96"/>
      <c r="G12" s="96"/>
      <c r="H12" s="96"/>
      <c r="I12" s="96"/>
      <c r="J12" s="96"/>
      <c r="K12" s="96"/>
      <c r="L12" s="96"/>
      <c r="M12" s="96"/>
      <c r="N12" s="96"/>
      <c r="O12" s="96"/>
      <c r="P12" s="96"/>
      <c r="Q12" s="96"/>
      <c r="R12" s="96"/>
      <c r="S12" s="96"/>
      <c r="T12" s="96"/>
      <c r="U12" s="96"/>
      <c r="V12" s="96"/>
      <c r="W12" s="96"/>
      <c r="X12" s="96"/>
      <c r="Y12" s="96"/>
      <c r="Z12" s="96"/>
      <c r="AA12" s="96"/>
      <c r="AB12" s="96"/>
      <c r="AC12" s="96"/>
    </row>
    <row r="13" spans="1:29" x14ac:dyDescent="0.35">
      <c r="A13" s="127"/>
      <c r="B13" s="155"/>
      <c r="C13" s="155"/>
      <c r="D13" s="155"/>
      <c r="E13" s="96"/>
      <c r="F13" s="96"/>
      <c r="G13" s="96"/>
      <c r="H13" s="96"/>
      <c r="I13" s="96"/>
      <c r="J13" s="96"/>
      <c r="K13" s="96"/>
      <c r="L13" s="96"/>
      <c r="M13" s="96"/>
      <c r="N13" s="96"/>
      <c r="O13" s="96"/>
      <c r="P13" s="96"/>
      <c r="Q13" s="96"/>
      <c r="R13" s="96"/>
      <c r="S13" s="96"/>
      <c r="T13" s="96"/>
      <c r="U13" s="96"/>
      <c r="V13" s="96"/>
      <c r="W13" s="96"/>
      <c r="X13" s="96"/>
      <c r="Y13" s="96"/>
      <c r="Z13" s="96"/>
      <c r="AA13" s="96"/>
      <c r="AB13" s="96"/>
      <c r="AC13" s="96"/>
    </row>
    <row r="14" spans="1:29" ht="36" customHeight="1" thickBot="1" x14ac:dyDescent="0.4">
      <c r="A14" s="250" t="s">
        <v>387</v>
      </c>
      <c r="B14" s="250"/>
      <c r="C14" s="250"/>
      <c r="D14" s="250"/>
      <c r="E14" s="96"/>
      <c r="F14" s="96"/>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43" thickBot="1" x14ac:dyDescent="0.4">
      <c r="A15" s="99" t="s">
        <v>388</v>
      </c>
      <c r="B15" s="100" t="s">
        <v>210</v>
      </c>
      <c r="C15" s="113" t="s">
        <v>211</v>
      </c>
      <c r="D15" s="85" t="s">
        <v>212</v>
      </c>
      <c r="E15" s="96"/>
      <c r="F15" s="96"/>
      <c r="G15" s="96"/>
      <c r="H15" s="96"/>
      <c r="I15" s="96"/>
      <c r="J15" s="96"/>
      <c r="K15" s="96"/>
      <c r="L15" s="96"/>
      <c r="M15" s="96"/>
      <c r="N15" s="96"/>
      <c r="O15" s="96"/>
      <c r="P15" s="96"/>
      <c r="Q15" s="96"/>
      <c r="R15" s="96"/>
      <c r="S15" s="96"/>
      <c r="T15" s="96"/>
      <c r="U15" s="96"/>
      <c r="V15" s="96"/>
      <c r="W15" s="96"/>
      <c r="X15" s="96"/>
      <c r="Y15" s="96"/>
      <c r="Z15" s="96"/>
      <c r="AA15" s="96"/>
      <c r="AB15" s="96"/>
      <c r="AC15" s="96"/>
    </row>
    <row r="16" spans="1:29" x14ac:dyDescent="0.35">
      <c r="A16" s="247" t="s">
        <v>389</v>
      </c>
      <c r="B16" s="103" t="s">
        <v>217</v>
      </c>
      <c r="C16" s="108">
        <v>6702</v>
      </c>
      <c r="D16" s="104">
        <v>18.43</v>
      </c>
      <c r="E16" s="195"/>
      <c r="F16" s="195"/>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248"/>
      <c r="B17" s="101" t="s">
        <v>214</v>
      </c>
      <c r="C17" s="88">
        <v>4414</v>
      </c>
      <c r="D17" s="87">
        <v>12.14</v>
      </c>
      <c r="E17" s="96"/>
      <c r="F17" s="96"/>
      <c r="G17" s="96"/>
      <c r="H17" s="96"/>
      <c r="I17" s="96"/>
      <c r="J17" s="96"/>
      <c r="K17" s="96"/>
      <c r="L17" s="96"/>
      <c r="M17" s="96"/>
      <c r="N17" s="96"/>
      <c r="O17" s="96"/>
      <c r="P17" s="96"/>
      <c r="Q17" s="96"/>
      <c r="R17" s="96"/>
      <c r="S17" s="96"/>
      <c r="T17" s="96"/>
      <c r="U17" s="96"/>
      <c r="V17" s="96"/>
      <c r="W17" s="96"/>
      <c r="X17" s="96"/>
      <c r="Y17" s="96"/>
      <c r="Z17" s="96"/>
      <c r="AA17" s="96"/>
      <c r="AB17" s="96"/>
      <c r="AC17" s="96"/>
    </row>
    <row r="18" spans="1:29" x14ac:dyDescent="0.35">
      <c r="A18" s="248"/>
      <c r="B18" s="101" t="s">
        <v>216</v>
      </c>
      <c r="C18" s="88">
        <v>3577</v>
      </c>
      <c r="D18" s="87">
        <v>9.84</v>
      </c>
      <c r="E18" s="96"/>
      <c r="F18" s="96"/>
      <c r="G18" s="96"/>
      <c r="H18" s="96"/>
      <c r="I18" s="96"/>
      <c r="J18" s="96"/>
      <c r="K18" s="96"/>
      <c r="L18" s="96"/>
      <c r="M18" s="96"/>
      <c r="N18" s="96"/>
      <c r="O18" s="96"/>
      <c r="P18" s="96"/>
      <c r="Q18" s="96"/>
      <c r="R18" s="96"/>
      <c r="S18" s="96"/>
      <c r="T18" s="96"/>
      <c r="U18" s="96"/>
      <c r="V18" s="96"/>
      <c r="W18" s="96"/>
      <c r="X18" s="96"/>
      <c r="Y18" s="96"/>
      <c r="Z18" s="96"/>
      <c r="AA18" s="96"/>
      <c r="AB18" s="96"/>
      <c r="AC18" s="96"/>
    </row>
    <row r="19" spans="1:29" x14ac:dyDescent="0.35">
      <c r="A19" s="248"/>
      <c r="B19" s="101" t="s">
        <v>222</v>
      </c>
      <c r="C19" s="88">
        <v>3199</v>
      </c>
      <c r="D19" s="87">
        <v>8.8000000000000007</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row>
    <row r="20" spans="1:29" x14ac:dyDescent="0.35">
      <c r="A20" s="248"/>
      <c r="B20" s="109" t="s">
        <v>215</v>
      </c>
      <c r="C20" s="88">
        <v>2178</v>
      </c>
      <c r="D20" s="87">
        <v>5.99</v>
      </c>
      <c r="E20" s="96"/>
      <c r="F20" s="96"/>
      <c r="G20" s="96"/>
      <c r="H20" s="96"/>
      <c r="I20" s="96"/>
      <c r="J20" s="96"/>
      <c r="K20" s="96"/>
      <c r="L20" s="96"/>
      <c r="M20" s="96"/>
      <c r="N20" s="96"/>
      <c r="O20" s="96"/>
      <c r="P20" s="96"/>
      <c r="Q20" s="96"/>
      <c r="R20" s="96"/>
      <c r="S20" s="96"/>
      <c r="T20" s="96"/>
      <c r="U20" s="96"/>
      <c r="V20" s="96"/>
      <c r="W20" s="96"/>
      <c r="X20" s="96"/>
      <c r="Y20" s="96"/>
      <c r="Z20" s="96"/>
      <c r="AA20" s="96"/>
      <c r="AB20" s="96"/>
      <c r="AC20" s="96"/>
    </row>
    <row r="21" spans="1:29" x14ac:dyDescent="0.35">
      <c r="A21" s="248"/>
      <c r="B21" s="101" t="s">
        <v>220</v>
      </c>
      <c r="C21" s="88">
        <v>1614</v>
      </c>
      <c r="D21" s="87">
        <v>4.4400000000000004</v>
      </c>
      <c r="E21" s="96"/>
      <c r="F21" s="96"/>
      <c r="G21" s="96"/>
      <c r="H21" s="96"/>
      <c r="I21" s="96"/>
      <c r="J21" s="96"/>
      <c r="K21" s="96"/>
      <c r="L21" s="96"/>
      <c r="M21" s="96"/>
      <c r="N21" s="96"/>
      <c r="O21" s="96"/>
      <c r="P21" s="96"/>
      <c r="Q21" s="96"/>
      <c r="R21" s="96"/>
      <c r="S21" s="96"/>
      <c r="T21" s="96"/>
      <c r="U21" s="96"/>
      <c r="V21" s="96"/>
      <c r="W21" s="96"/>
      <c r="X21" s="96"/>
      <c r="Y21" s="96"/>
      <c r="Z21" s="96"/>
      <c r="AA21" s="96"/>
      <c r="AB21" s="96"/>
      <c r="AC21" s="96"/>
    </row>
    <row r="22" spans="1:29" x14ac:dyDescent="0.35">
      <c r="A22" s="248"/>
      <c r="B22" s="101" t="s">
        <v>226</v>
      </c>
      <c r="C22" s="88">
        <v>1371</v>
      </c>
      <c r="D22" s="87">
        <v>3.77</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row>
    <row r="23" spans="1:29" x14ac:dyDescent="0.35">
      <c r="A23" s="248"/>
      <c r="B23" s="101" t="s">
        <v>219</v>
      </c>
      <c r="C23" s="110">
        <v>1325</v>
      </c>
      <c r="D23" s="105">
        <v>3.64</v>
      </c>
      <c r="E23" s="96"/>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35">
      <c r="A24" s="248"/>
      <c r="B24" s="109" t="s">
        <v>218</v>
      </c>
      <c r="C24" s="110">
        <v>1318</v>
      </c>
      <c r="D24" s="105">
        <v>3.62</v>
      </c>
      <c r="E24" s="96"/>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15" thickBot="1" x14ac:dyDescent="0.4">
      <c r="A25" s="249"/>
      <c r="B25" s="102" t="s">
        <v>223</v>
      </c>
      <c r="C25" s="112">
        <v>1274</v>
      </c>
      <c r="D25" s="106">
        <v>3.5</v>
      </c>
      <c r="E25" s="195"/>
      <c r="F25" s="96"/>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35">
      <c r="A26" s="247" t="s">
        <v>390</v>
      </c>
      <c r="B26" s="103" t="s">
        <v>217</v>
      </c>
      <c r="C26" s="108">
        <v>92415</v>
      </c>
      <c r="D26" s="104">
        <v>14.52</v>
      </c>
      <c r="E26" s="195"/>
      <c r="F26" s="96"/>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35">
      <c r="A27" s="248"/>
      <c r="B27" s="101" t="s">
        <v>214</v>
      </c>
      <c r="C27" s="88">
        <v>83438</v>
      </c>
      <c r="D27" s="87">
        <v>13.11</v>
      </c>
      <c r="E27" s="96"/>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35">
      <c r="A28" s="248"/>
      <c r="B28" s="101" t="s">
        <v>216</v>
      </c>
      <c r="C28" s="88">
        <v>77313</v>
      </c>
      <c r="D28" s="87">
        <v>12.15</v>
      </c>
      <c r="E28" s="96"/>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35">
      <c r="A29" s="248"/>
      <c r="B29" s="101" t="s">
        <v>222</v>
      </c>
      <c r="C29" s="88">
        <v>47630</v>
      </c>
      <c r="D29" s="87">
        <v>7.48</v>
      </c>
      <c r="E29" s="96"/>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48"/>
      <c r="B30" s="109" t="s">
        <v>215</v>
      </c>
      <c r="C30" s="88">
        <v>29993</v>
      </c>
      <c r="D30" s="87">
        <v>4.71</v>
      </c>
      <c r="E30" s="96"/>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48"/>
      <c r="B31" s="101" t="s">
        <v>219</v>
      </c>
      <c r="C31" s="88">
        <v>28401</v>
      </c>
      <c r="D31" s="87">
        <v>4.46</v>
      </c>
      <c r="E31" s="96"/>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35">
      <c r="A32" s="248"/>
      <c r="B32" s="109" t="s">
        <v>226</v>
      </c>
      <c r="C32" s="88">
        <v>27205</v>
      </c>
      <c r="D32" s="87">
        <v>4.28</v>
      </c>
      <c r="E32" s="96"/>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1" t="s">
        <v>218</v>
      </c>
      <c r="C33" s="110">
        <v>24182</v>
      </c>
      <c r="D33" s="105">
        <v>3.8</v>
      </c>
      <c r="E33" s="96"/>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223</v>
      </c>
      <c r="C34" s="110">
        <v>23934</v>
      </c>
      <c r="D34" s="105">
        <v>3.76</v>
      </c>
      <c r="E34" s="96"/>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15" thickBot="1" x14ac:dyDescent="0.4">
      <c r="A35" s="249"/>
      <c r="B35" s="102" t="s">
        <v>220</v>
      </c>
      <c r="C35" s="112">
        <v>23455</v>
      </c>
      <c r="D35" s="106">
        <v>3.69</v>
      </c>
      <c r="E35" s="195"/>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35">
      <c r="A36" s="247" t="s">
        <v>391</v>
      </c>
      <c r="B36" s="103" t="s">
        <v>217</v>
      </c>
      <c r="C36" s="108">
        <v>51691</v>
      </c>
      <c r="D36" s="104">
        <v>13.22</v>
      </c>
      <c r="E36" s="195"/>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35">
      <c r="A37" s="248"/>
      <c r="B37" s="101" t="s">
        <v>214</v>
      </c>
      <c r="C37" s="88">
        <v>26535</v>
      </c>
      <c r="D37" s="87">
        <v>6.78</v>
      </c>
      <c r="E37" s="96"/>
      <c r="F37" s="96"/>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35">
      <c r="A38" s="248"/>
      <c r="B38" s="101" t="s">
        <v>339</v>
      </c>
      <c r="C38" s="88">
        <v>25180</v>
      </c>
      <c r="D38" s="87">
        <v>6.44</v>
      </c>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1" t="s">
        <v>219</v>
      </c>
      <c r="C39" s="88">
        <v>21150</v>
      </c>
      <c r="D39" s="87">
        <v>5.41</v>
      </c>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248"/>
      <c r="B40" s="101" t="s">
        <v>331</v>
      </c>
      <c r="C40" s="88">
        <v>20707</v>
      </c>
      <c r="D40" s="87">
        <v>5.29</v>
      </c>
      <c r="E40" s="96"/>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8"/>
      <c r="B41" s="101" t="s">
        <v>216</v>
      </c>
      <c r="C41" s="88">
        <v>20350</v>
      </c>
      <c r="D41" s="87">
        <v>5.2</v>
      </c>
      <c r="E41" s="96"/>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248"/>
      <c r="B42" s="101" t="s">
        <v>223</v>
      </c>
      <c r="C42" s="88">
        <v>20262</v>
      </c>
      <c r="D42" s="87">
        <v>5.18</v>
      </c>
      <c r="E42" s="96"/>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248"/>
      <c r="B43" s="109" t="s">
        <v>358</v>
      </c>
      <c r="C43" s="110">
        <v>19228</v>
      </c>
      <c r="D43" s="105">
        <v>4.92</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248"/>
      <c r="B44" s="101" t="s">
        <v>222</v>
      </c>
      <c r="C44" s="110">
        <v>18488</v>
      </c>
      <c r="D44" s="105">
        <v>4.7300000000000004</v>
      </c>
      <c r="E44" s="96"/>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15" thickBot="1" x14ac:dyDescent="0.4">
      <c r="A45" s="249"/>
      <c r="B45" s="109" t="s">
        <v>231</v>
      </c>
      <c r="C45" s="112">
        <v>18059</v>
      </c>
      <c r="D45" s="106">
        <v>4.62</v>
      </c>
      <c r="E45" s="195"/>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15" customHeight="1" x14ac:dyDescent="0.35">
      <c r="A46" s="247" t="s">
        <v>392</v>
      </c>
      <c r="B46" s="103" t="s">
        <v>217</v>
      </c>
      <c r="C46" s="108">
        <v>144315</v>
      </c>
      <c r="D46" s="104">
        <v>14.71</v>
      </c>
      <c r="E46" s="195"/>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248"/>
      <c r="B47" s="109" t="s">
        <v>222</v>
      </c>
      <c r="C47" s="88">
        <v>92341</v>
      </c>
      <c r="D47" s="87">
        <v>9.41</v>
      </c>
      <c r="E47" s="96"/>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248"/>
      <c r="B48" s="101" t="s">
        <v>215</v>
      </c>
      <c r="C48" s="88">
        <v>68540</v>
      </c>
      <c r="D48" s="87">
        <v>6.99</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35">
      <c r="A49" s="248"/>
      <c r="B49" s="101" t="s">
        <v>219</v>
      </c>
      <c r="C49" s="88">
        <v>65649</v>
      </c>
      <c r="D49" s="87">
        <v>6.69</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35">
      <c r="A50" s="248"/>
      <c r="B50" s="101" t="s">
        <v>214</v>
      </c>
      <c r="C50" s="88">
        <v>65505</v>
      </c>
      <c r="D50" s="87">
        <v>6.68</v>
      </c>
      <c r="E50" s="96"/>
      <c r="F50" s="96"/>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223</v>
      </c>
      <c r="C51" s="88">
        <v>55024</v>
      </c>
      <c r="D51" s="87">
        <v>5.61</v>
      </c>
      <c r="E51" s="96"/>
      <c r="F51" s="96"/>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35">
      <c r="A52" s="248"/>
      <c r="B52" s="101" t="s">
        <v>358</v>
      </c>
      <c r="C52" s="88">
        <v>52859</v>
      </c>
      <c r="D52" s="87">
        <v>5.39</v>
      </c>
      <c r="E52" s="96"/>
      <c r="F52" s="96"/>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9" t="s">
        <v>216</v>
      </c>
      <c r="C53" s="110">
        <v>52643</v>
      </c>
      <c r="D53" s="105">
        <v>5.37</v>
      </c>
      <c r="E53" s="96"/>
      <c r="F53" s="96"/>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1" t="s">
        <v>339</v>
      </c>
      <c r="C54" s="110">
        <v>49829</v>
      </c>
      <c r="D54" s="105">
        <v>5.08</v>
      </c>
      <c r="E54" s="96"/>
      <c r="F54" s="96"/>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 thickBot="1" x14ac:dyDescent="0.4">
      <c r="A55" s="249"/>
      <c r="B55" s="102" t="s">
        <v>331</v>
      </c>
      <c r="C55" s="112">
        <v>44500</v>
      </c>
      <c r="D55" s="106">
        <v>4.54</v>
      </c>
      <c r="E55" s="195"/>
      <c r="F55" s="96"/>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35">
      <c r="A56" s="247" t="s">
        <v>393</v>
      </c>
      <c r="B56" s="103" t="s">
        <v>222</v>
      </c>
      <c r="C56" s="108">
        <v>21335</v>
      </c>
      <c r="D56" s="104">
        <v>18.57</v>
      </c>
      <c r="E56" s="195"/>
      <c r="F56" s="96"/>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35">
      <c r="A57" s="248"/>
      <c r="B57" s="109" t="s">
        <v>219</v>
      </c>
      <c r="C57" s="88">
        <v>13093</v>
      </c>
      <c r="D57" s="87">
        <v>11.39</v>
      </c>
      <c r="E57" s="96"/>
      <c r="F57" s="96"/>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217</v>
      </c>
      <c r="C58" s="88">
        <v>12154</v>
      </c>
      <c r="D58" s="87">
        <v>10.58</v>
      </c>
      <c r="E58" s="96"/>
      <c r="F58" s="96"/>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215</v>
      </c>
      <c r="C59" s="88">
        <v>11482</v>
      </c>
      <c r="D59" s="87">
        <v>9.99</v>
      </c>
      <c r="E59" s="96"/>
      <c r="F59" s="96"/>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35">
      <c r="A60" s="248"/>
      <c r="B60" s="101" t="s">
        <v>223</v>
      </c>
      <c r="C60" s="88">
        <v>6688</v>
      </c>
      <c r="D60" s="87">
        <v>5.82</v>
      </c>
      <c r="E60" s="96"/>
      <c r="F60" s="96"/>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35">
      <c r="A61" s="248"/>
      <c r="B61" s="101" t="s">
        <v>214</v>
      </c>
      <c r="C61" s="88">
        <v>5916</v>
      </c>
      <c r="D61" s="87">
        <v>5.15</v>
      </c>
      <c r="E61" s="96"/>
      <c r="F61" s="96"/>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248"/>
      <c r="B62" s="109" t="s">
        <v>226</v>
      </c>
      <c r="C62" s="88">
        <v>5129</v>
      </c>
      <c r="D62" s="87">
        <v>4.46</v>
      </c>
      <c r="E62" s="96"/>
      <c r="F62" s="96"/>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3" t="s">
        <v>231</v>
      </c>
      <c r="C63" s="110">
        <v>4368</v>
      </c>
      <c r="D63" s="105">
        <v>3.8</v>
      </c>
      <c r="E63" s="96"/>
      <c r="F63" s="96"/>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35">
      <c r="A64" s="248"/>
      <c r="B64" s="101" t="s">
        <v>358</v>
      </c>
      <c r="C64" s="110">
        <v>3971</v>
      </c>
      <c r="D64" s="105">
        <v>3.46</v>
      </c>
      <c r="E64" s="96"/>
      <c r="F64" s="96"/>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15" thickBot="1" x14ac:dyDescent="0.4">
      <c r="A65" s="249"/>
      <c r="B65" s="102" t="s">
        <v>216</v>
      </c>
      <c r="C65" s="112">
        <v>3914</v>
      </c>
      <c r="D65" s="106">
        <v>3.41</v>
      </c>
      <c r="E65" s="195"/>
      <c r="F65" s="96"/>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13" customHeight="1" x14ac:dyDescent="0.35">
      <c r="A66" s="132" t="s">
        <v>235</v>
      </c>
      <c r="B66" s="128"/>
      <c r="C66" s="128"/>
      <c r="D66" s="128"/>
      <c r="E66" s="96"/>
      <c r="F66" s="96"/>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3" customHeight="1" x14ac:dyDescent="0.35">
      <c r="A67" s="132" t="s">
        <v>236</v>
      </c>
      <c r="B67" s="128"/>
      <c r="C67" s="128"/>
      <c r="D67" s="128"/>
      <c r="E67" s="96"/>
      <c r="F67" s="96"/>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35">
      <c r="A68" s="127"/>
      <c r="B68" s="155"/>
      <c r="C68" s="155"/>
      <c r="D68" s="155"/>
      <c r="E68" s="96"/>
      <c r="F68" s="96"/>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35">
      <c r="A69" s="127"/>
      <c r="B69" s="155"/>
      <c r="C69" s="155"/>
      <c r="D69" s="155"/>
      <c r="E69" s="96"/>
      <c r="F69" s="96"/>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127"/>
      <c r="B70" s="155"/>
      <c r="C70" s="155"/>
      <c r="D70" s="155"/>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127"/>
      <c r="B71" s="155"/>
      <c r="C71" s="155"/>
      <c r="D71" s="155"/>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127"/>
      <c r="B72" s="155"/>
      <c r="C72" s="155"/>
      <c r="D72" s="155"/>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35">
      <c r="A73" s="127"/>
      <c r="B73" s="155"/>
      <c r="C73" s="155"/>
      <c r="D73" s="155"/>
      <c r="E73" s="96"/>
      <c r="F73" s="96"/>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127"/>
      <c r="B74" s="155"/>
      <c r="C74" s="155"/>
      <c r="D74" s="155"/>
      <c r="E74" s="96"/>
      <c r="F74" s="96"/>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35">
      <c r="A75" s="127"/>
      <c r="B75" s="155"/>
      <c r="C75" s="155"/>
      <c r="D75" s="155"/>
      <c r="E75" s="96"/>
      <c r="F75" s="96"/>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127"/>
      <c r="B76" s="155"/>
      <c r="C76" s="155"/>
      <c r="D76" s="155"/>
      <c r="E76" s="96"/>
      <c r="F76" s="96"/>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35">
      <c r="A77" s="127"/>
      <c r="B77" s="155"/>
      <c r="C77" s="155"/>
      <c r="D77" s="155"/>
      <c r="E77" s="96"/>
      <c r="F77" s="96"/>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35">
      <c r="A78" s="127"/>
      <c r="B78" s="155"/>
      <c r="C78" s="155"/>
      <c r="D78" s="155"/>
      <c r="E78" s="96"/>
      <c r="F78" s="96"/>
      <c r="G78" s="96"/>
      <c r="H78" s="96"/>
      <c r="I78" s="96"/>
      <c r="J78" s="96"/>
      <c r="K78" s="96"/>
      <c r="L78" s="96"/>
      <c r="M78" s="96"/>
      <c r="N78" s="96"/>
      <c r="O78" s="96"/>
      <c r="P78" s="96"/>
      <c r="Q78" s="96"/>
      <c r="R78" s="96"/>
      <c r="S78" s="96"/>
      <c r="T78" s="96"/>
      <c r="U78" s="96"/>
      <c r="V78" s="96"/>
      <c r="W78" s="96"/>
      <c r="X78" s="96"/>
      <c r="Y78" s="96"/>
      <c r="Z78" s="96"/>
      <c r="AA78" s="96"/>
      <c r="AB78" s="96"/>
      <c r="AC78" s="96"/>
    </row>
  </sheetData>
  <mergeCells count="10">
    <mergeCell ref="A36:A45"/>
    <mergeCell ref="A46:A55"/>
    <mergeCell ref="A56:A65"/>
    <mergeCell ref="A16:A25"/>
    <mergeCell ref="A1:AB1"/>
    <mergeCell ref="D4:E4"/>
    <mergeCell ref="F4:H4"/>
    <mergeCell ref="I4:AB4"/>
    <mergeCell ref="A26:A35"/>
    <mergeCell ref="A14:D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8B38-A092-4BDA-B931-266B250C2C32}">
  <dimension ref="A1:AC97"/>
  <sheetViews>
    <sheetView zoomScaleNormal="100" workbookViewId="0">
      <selection sqref="A1:AB1"/>
    </sheetView>
  </sheetViews>
  <sheetFormatPr defaultRowHeight="14.5" x14ac:dyDescent="0.35"/>
  <cols>
    <col min="1" max="1" width="27.54296875" style="47" customWidth="1"/>
    <col min="2" max="2" width="24.54296875" style="46" customWidth="1"/>
    <col min="3" max="3" width="22.81640625" style="46" customWidth="1"/>
    <col min="4" max="5" width="15.7265625" style="46" customWidth="1"/>
    <col min="6" max="6" width="16.7265625" style="46" customWidth="1"/>
    <col min="9" max="9" width="20.7265625" customWidth="1"/>
    <col min="10" max="28" width="6.7265625" customWidth="1"/>
  </cols>
  <sheetData>
    <row r="1" spans="1:29" s="46" customFormat="1" ht="28.15" customHeight="1" thickBot="1" x14ac:dyDescent="0.35">
      <c r="A1" s="233" t="s">
        <v>394</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46"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6" customFormat="1" ht="18.5" thickBot="1" x14ac:dyDescent="0.45">
      <c r="A3" s="131" t="s">
        <v>395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6"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46" customFormat="1" ht="48" customHeight="1" x14ac:dyDescent="0.3">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8290</v>
      </c>
      <c r="E6" s="126">
        <v>3500.0459999999998</v>
      </c>
      <c r="F6" s="120">
        <v>2.3690000000000002</v>
      </c>
      <c r="G6" s="120">
        <v>2.3180000000000001</v>
      </c>
      <c r="H6" s="121">
        <v>2.42</v>
      </c>
      <c r="I6" s="122">
        <v>21</v>
      </c>
      <c r="J6" s="120">
        <v>0.375</v>
      </c>
      <c r="K6" s="120">
        <v>0.92</v>
      </c>
      <c r="L6" s="120">
        <v>0.995</v>
      </c>
      <c r="M6" s="120">
        <v>1.0860000000000001</v>
      </c>
      <c r="N6" s="120">
        <v>1.22</v>
      </c>
      <c r="O6" s="120">
        <v>1.5429999999999999</v>
      </c>
      <c r="P6" s="120">
        <v>1.7110000000000001</v>
      </c>
      <c r="Q6" s="120">
        <v>1.7549999999999999</v>
      </c>
      <c r="R6" s="120">
        <v>1.841</v>
      </c>
      <c r="S6" s="120">
        <v>1.8680000000000001</v>
      </c>
      <c r="T6" s="120">
        <v>2.0510000000000002</v>
      </c>
      <c r="U6" s="120">
        <v>2.214</v>
      </c>
      <c r="V6" s="120">
        <v>2.2519999999999998</v>
      </c>
      <c r="W6" s="120">
        <v>2.7290000000000001</v>
      </c>
      <c r="X6" s="120">
        <v>2.948</v>
      </c>
      <c r="Y6" s="120">
        <v>3.0390000000000001</v>
      </c>
      <c r="Z6" s="120">
        <v>3.08</v>
      </c>
      <c r="AA6" s="120">
        <v>3.5939999999999999</v>
      </c>
      <c r="AB6" s="142">
        <v>3.883</v>
      </c>
      <c r="AC6" s="155"/>
    </row>
    <row r="7" spans="1:29" x14ac:dyDescent="0.35">
      <c r="A7" s="82" t="s">
        <v>199</v>
      </c>
      <c r="B7" s="77">
        <v>199</v>
      </c>
      <c r="C7" s="79">
        <v>897642</v>
      </c>
      <c r="D7" s="94">
        <v>167426</v>
      </c>
      <c r="E7" s="95">
        <v>124276.20500000003</v>
      </c>
      <c r="F7" s="92">
        <v>1.347</v>
      </c>
      <c r="G7" s="92">
        <v>1.341</v>
      </c>
      <c r="H7" s="93">
        <v>1.3540000000000001</v>
      </c>
      <c r="I7" s="8">
        <v>199</v>
      </c>
      <c r="J7" s="9">
        <v>0.32200000000000001</v>
      </c>
      <c r="K7" s="9">
        <v>0.45100000000000001</v>
      </c>
      <c r="L7" s="9">
        <v>0.55400000000000005</v>
      </c>
      <c r="M7" s="9">
        <v>0.68100000000000005</v>
      </c>
      <c r="N7" s="9">
        <v>0.751</v>
      </c>
      <c r="O7" s="9">
        <v>0.81799999999999995</v>
      </c>
      <c r="P7" s="9">
        <v>0.89700000000000002</v>
      </c>
      <c r="Q7" s="9">
        <v>0.94699999999999995</v>
      </c>
      <c r="R7" s="9">
        <v>0.98799999999999999</v>
      </c>
      <c r="S7" s="9">
        <v>1.0580000000000001</v>
      </c>
      <c r="T7" s="9">
        <v>1.129</v>
      </c>
      <c r="U7" s="9">
        <v>1.2090000000000001</v>
      </c>
      <c r="V7" s="9">
        <v>1.3029999999999999</v>
      </c>
      <c r="W7" s="9">
        <v>1.327</v>
      </c>
      <c r="X7" s="9">
        <v>1.484</v>
      </c>
      <c r="Y7" s="9">
        <v>1.5820000000000001</v>
      </c>
      <c r="Z7" s="9">
        <v>1.794</v>
      </c>
      <c r="AA7" s="9">
        <v>1.9419999999999999</v>
      </c>
      <c r="AB7" s="83">
        <v>2.2599999999999998</v>
      </c>
      <c r="AC7" s="155"/>
    </row>
    <row r="8" spans="1:29" x14ac:dyDescent="0.35">
      <c r="A8" s="141" t="s">
        <v>201</v>
      </c>
      <c r="B8" s="119">
        <v>146</v>
      </c>
      <c r="C8" s="124">
        <v>939589</v>
      </c>
      <c r="D8" s="125">
        <v>71664</v>
      </c>
      <c r="E8" s="126">
        <v>102919.73099999999</v>
      </c>
      <c r="F8" s="120">
        <v>0.69599999999999995</v>
      </c>
      <c r="G8" s="120">
        <v>0.69099999999999995</v>
      </c>
      <c r="H8" s="121">
        <v>0.70099999999999996</v>
      </c>
      <c r="I8" s="122">
        <v>146</v>
      </c>
      <c r="J8" s="120">
        <v>0.10100000000000001</v>
      </c>
      <c r="K8" s="120">
        <v>0.158</v>
      </c>
      <c r="L8" s="120">
        <v>0.21099999999999999</v>
      </c>
      <c r="M8" s="120">
        <v>0.29399999999999998</v>
      </c>
      <c r="N8" s="120">
        <v>0.33600000000000002</v>
      </c>
      <c r="O8" s="120">
        <v>0.38</v>
      </c>
      <c r="P8" s="120">
        <v>0.441</v>
      </c>
      <c r="Q8" s="120">
        <v>0.49399999999999999</v>
      </c>
      <c r="R8" s="120">
        <v>0.61799999999999999</v>
      </c>
      <c r="S8" s="120">
        <v>0.6705000000000001</v>
      </c>
      <c r="T8" s="120">
        <v>0.747</v>
      </c>
      <c r="U8" s="120">
        <v>0.85599999999999998</v>
      </c>
      <c r="V8" s="120">
        <v>0.96399999999999997</v>
      </c>
      <c r="W8" s="120">
        <v>1.1220000000000001</v>
      </c>
      <c r="X8" s="120">
        <v>1.2450000000000001</v>
      </c>
      <c r="Y8" s="120">
        <v>1.4350000000000001</v>
      </c>
      <c r="Z8" s="120">
        <v>1.7250000000000001</v>
      </c>
      <c r="AA8" s="120">
        <v>2.08</v>
      </c>
      <c r="AB8" s="142">
        <v>3.1709999999999998</v>
      </c>
      <c r="AC8" s="155"/>
    </row>
    <row r="9" spans="1:29" x14ac:dyDescent="0.35">
      <c r="A9" s="141" t="s">
        <v>202</v>
      </c>
      <c r="B9" s="78">
        <v>389</v>
      </c>
      <c r="C9" s="80">
        <v>2329235</v>
      </c>
      <c r="D9" s="81">
        <v>186317</v>
      </c>
      <c r="E9" s="1">
        <v>219807.93000000005</v>
      </c>
      <c r="F9" s="120">
        <v>0.84799999999999998</v>
      </c>
      <c r="G9" s="120">
        <v>0.84399999999999997</v>
      </c>
      <c r="H9" s="121">
        <v>0.85199999999999998</v>
      </c>
      <c r="I9" s="8">
        <v>389</v>
      </c>
      <c r="J9" s="9">
        <v>0.16</v>
      </c>
      <c r="K9" s="9">
        <v>0.23899999999999999</v>
      </c>
      <c r="L9" s="9">
        <v>0.31900000000000001</v>
      </c>
      <c r="M9" s="9">
        <v>0.36699999999999999</v>
      </c>
      <c r="N9" s="9">
        <v>0.42799999999999999</v>
      </c>
      <c r="O9" s="9">
        <v>0.51100000000000001</v>
      </c>
      <c r="P9" s="9">
        <v>0.61399999999999999</v>
      </c>
      <c r="Q9" s="9">
        <v>0.68</v>
      </c>
      <c r="R9" s="9">
        <v>0.74199999999999999</v>
      </c>
      <c r="S9" s="9">
        <v>0.78500000000000003</v>
      </c>
      <c r="T9" s="9">
        <v>0.84599999999999997</v>
      </c>
      <c r="U9" s="9">
        <v>0.92600000000000005</v>
      </c>
      <c r="V9" s="9">
        <v>0.96399999999999997</v>
      </c>
      <c r="W9" s="9">
        <v>1.0780000000000001</v>
      </c>
      <c r="X9" s="9">
        <v>1.1890000000000001</v>
      </c>
      <c r="Y9" s="9">
        <v>1.2989999999999999</v>
      </c>
      <c r="Z9" s="9">
        <v>1.39</v>
      </c>
      <c r="AA9" s="9">
        <v>1.5149999999999999</v>
      </c>
      <c r="AB9" s="83">
        <v>1.927</v>
      </c>
      <c r="AC9" s="155"/>
    </row>
    <row r="10" spans="1:29" ht="15" thickBot="1" x14ac:dyDescent="0.4">
      <c r="A10" s="143" t="s">
        <v>203</v>
      </c>
      <c r="B10" s="144">
        <v>24</v>
      </c>
      <c r="C10" s="145">
        <v>230152</v>
      </c>
      <c r="D10" s="146">
        <v>22202</v>
      </c>
      <c r="E10" s="147">
        <v>15284.49</v>
      </c>
      <c r="F10" s="148">
        <v>1.4530000000000001</v>
      </c>
      <c r="G10" s="148">
        <v>1.4339999999999999</v>
      </c>
      <c r="H10" s="149">
        <v>1.472</v>
      </c>
      <c r="I10" s="150">
        <v>24</v>
      </c>
      <c r="J10" s="148">
        <v>0.52100000000000002</v>
      </c>
      <c r="K10" s="148">
        <v>0.56599999999999995</v>
      </c>
      <c r="L10" s="148">
        <v>0.56999999999999995</v>
      </c>
      <c r="M10" s="148">
        <v>0.754</v>
      </c>
      <c r="N10" s="148">
        <v>0.85199999999999998</v>
      </c>
      <c r="O10" s="148">
        <v>0.95</v>
      </c>
      <c r="P10" s="148">
        <v>0.96199999999999997</v>
      </c>
      <c r="Q10" s="148">
        <v>0.98699999999999999</v>
      </c>
      <c r="R10" s="148">
        <v>1.069</v>
      </c>
      <c r="S10" s="148">
        <v>1.1160000000000001</v>
      </c>
      <c r="T10" s="148">
        <v>1.1879999999999999</v>
      </c>
      <c r="U10" s="148">
        <v>1.288</v>
      </c>
      <c r="V10" s="148">
        <v>1.4059999999999999</v>
      </c>
      <c r="W10" s="148">
        <v>1.53</v>
      </c>
      <c r="X10" s="148">
        <v>2.2450000000000001</v>
      </c>
      <c r="Y10" s="148">
        <v>2.4239999999999999</v>
      </c>
      <c r="Z10" s="148">
        <v>2.4929999999999999</v>
      </c>
      <c r="AA10" s="148">
        <v>2.56</v>
      </c>
      <c r="AB10" s="151">
        <v>2.7040000000000002</v>
      </c>
      <c r="AC10" s="155"/>
    </row>
    <row r="11" spans="1:29" ht="13" customHeight="1" x14ac:dyDescent="0.35">
      <c r="A11" s="132" t="s">
        <v>670</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3" customHeight="1" x14ac:dyDescent="0.35">
      <c r="A12" s="132" t="s">
        <v>396</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3" customHeight="1" x14ac:dyDescent="0.35">
      <c r="A13" s="132" t="s">
        <v>207</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x14ac:dyDescent="0.35">
      <c r="A14" s="129"/>
      <c r="B14" s="128"/>
      <c r="C14" s="128"/>
      <c r="D14" s="128"/>
      <c r="E14" s="128"/>
      <c r="F14" s="128"/>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36.75" customHeight="1" thickBot="1" x14ac:dyDescent="0.4">
      <c r="A15" s="251" t="s">
        <v>397</v>
      </c>
      <c r="B15" s="251"/>
      <c r="C15" s="251"/>
      <c r="D15" s="251"/>
      <c r="E15" s="251"/>
      <c r="F15" s="251"/>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42.5" x14ac:dyDescent="0.35">
      <c r="A16" s="99" t="s">
        <v>388</v>
      </c>
      <c r="B16" s="100" t="s">
        <v>210</v>
      </c>
      <c r="C16" s="100" t="s">
        <v>241</v>
      </c>
      <c r="D16" s="100" t="s">
        <v>242</v>
      </c>
      <c r="E16" s="113" t="s">
        <v>211</v>
      </c>
      <c r="F16" s="107" t="s">
        <v>212</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28" x14ac:dyDescent="0.35">
      <c r="A17" s="247" t="s">
        <v>389</v>
      </c>
      <c r="B17" s="103" t="s">
        <v>216</v>
      </c>
      <c r="C17" s="103" t="s">
        <v>245</v>
      </c>
      <c r="D17" s="91" t="s">
        <v>249</v>
      </c>
      <c r="E17" s="108">
        <v>3577</v>
      </c>
      <c r="F17" s="104">
        <v>43.15</v>
      </c>
      <c r="G17" s="96"/>
      <c r="H17" s="96"/>
      <c r="I17" s="73" t="s">
        <v>398</v>
      </c>
      <c r="J17" s="67" t="s">
        <v>245</v>
      </c>
      <c r="K17" s="67" t="s">
        <v>675</v>
      </c>
      <c r="L17" s="67" t="s">
        <v>246</v>
      </c>
      <c r="M17" s="67" t="s">
        <v>275</v>
      </c>
      <c r="N17" s="67" t="s">
        <v>248</v>
      </c>
      <c r="O17" s="67" t="s">
        <v>247</v>
      </c>
      <c r="P17" s="68"/>
      <c r="Q17" s="68"/>
      <c r="R17" s="96"/>
      <c r="S17" s="96"/>
      <c r="T17" s="96"/>
      <c r="U17" s="96"/>
      <c r="V17" s="96"/>
      <c r="W17" s="96"/>
      <c r="X17" s="96"/>
      <c r="Y17" s="96"/>
      <c r="Z17" s="96"/>
      <c r="AA17" s="96"/>
      <c r="AB17" s="96"/>
      <c r="AC17" s="96"/>
    </row>
    <row r="18" spans="1:29" ht="28" x14ac:dyDescent="0.35">
      <c r="A18" s="248"/>
      <c r="B18" s="109" t="s">
        <v>215</v>
      </c>
      <c r="C18" s="109" t="s">
        <v>675</v>
      </c>
      <c r="D18" s="109" t="s">
        <v>244</v>
      </c>
      <c r="E18" s="88">
        <v>2178</v>
      </c>
      <c r="F18" s="87">
        <v>26.27</v>
      </c>
      <c r="G18" s="96"/>
      <c r="H18" s="96"/>
      <c r="I18" s="73" t="s">
        <v>198</v>
      </c>
      <c r="J18" s="70">
        <f>SUM(F17,F22)</f>
        <v>49.58</v>
      </c>
      <c r="K18" s="70">
        <f>SUM(F18)</f>
        <v>26.27</v>
      </c>
      <c r="L18" s="70">
        <f>SUM(F19,F24,F28)</f>
        <v>9.4700000000000006</v>
      </c>
      <c r="M18" s="70">
        <f>SUM(F20:F21,F25)</f>
        <v>13.84</v>
      </c>
      <c r="N18" s="70">
        <f>SUM(F23,F26)</f>
        <v>0.76</v>
      </c>
      <c r="O18" s="70">
        <f>SUM(F27)</f>
        <v>0.08</v>
      </c>
      <c r="P18" s="68"/>
      <c r="Q18" s="68"/>
      <c r="R18" s="96"/>
      <c r="S18" s="96"/>
      <c r="T18" s="96"/>
      <c r="U18" s="96"/>
      <c r="V18" s="96"/>
      <c r="W18" s="96"/>
      <c r="X18" s="96"/>
      <c r="Y18" s="96"/>
      <c r="Z18" s="96"/>
      <c r="AA18" s="96"/>
      <c r="AB18" s="96"/>
      <c r="AC18" s="96"/>
    </row>
    <row r="19" spans="1:29" x14ac:dyDescent="0.35">
      <c r="A19" s="248"/>
      <c r="B19" s="101" t="s">
        <v>218</v>
      </c>
      <c r="C19" s="101" t="s">
        <v>246</v>
      </c>
      <c r="D19" s="101" t="s">
        <v>244</v>
      </c>
      <c r="E19" s="88">
        <v>758</v>
      </c>
      <c r="F19" s="87">
        <v>9.14</v>
      </c>
      <c r="G19" s="96"/>
      <c r="H19" s="96"/>
      <c r="I19" s="73" t="s">
        <v>250</v>
      </c>
      <c r="J19" s="70">
        <f>SUM(F30,F33)</f>
        <v>53.760000000000005</v>
      </c>
      <c r="K19" s="70">
        <f>18.5</f>
        <v>18.5</v>
      </c>
      <c r="L19" s="70">
        <f>SUM(F32,F37,F39)</f>
        <v>15.66</v>
      </c>
      <c r="M19" s="70">
        <f>SUM(F34:F35,F41:F42)</f>
        <v>10.749999999999998</v>
      </c>
      <c r="N19" s="70">
        <f>SUM(F36,F38)</f>
        <v>1.1200000000000001</v>
      </c>
      <c r="O19" s="70">
        <f>0.3</f>
        <v>0.3</v>
      </c>
      <c r="P19" s="68"/>
      <c r="Q19" s="68"/>
      <c r="R19" s="96"/>
      <c r="S19" s="96"/>
      <c r="T19" s="96"/>
      <c r="U19" s="96"/>
      <c r="V19" s="96"/>
      <c r="W19" s="96"/>
      <c r="X19" s="96"/>
      <c r="Y19" s="96"/>
      <c r="Z19" s="96"/>
      <c r="AA19" s="96"/>
      <c r="AB19" s="96"/>
      <c r="AC19" s="96"/>
    </row>
    <row r="20" spans="1:29" x14ac:dyDescent="0.35">
      <c r="A20" s="248"/>
      <c r="B20" s="101" t="s">
        <v>276</v>
      </c>
      <c r="C20" s="101" t="s">
        <v>275</v>
      </c>
      <c r="D20" s="109" t="s">
        <v>244</v>
      </c>
      <c r="E20" s="88">
        <v>571</v>
      </c>
      <c r="F20" s="87">
        <v>6.89</v>
      </c>
      <c r="G20" s="96"/>
      <c r="H20" s="96"/>
      <c r="I20" s="73" t="s">
        <v>201</v>
      </c>
      <c r="J20" s="70">
        <f>SUM(F43,F45)</f>
        <v>40.14</v>
      </c>
      <c r="K20" s="70">
        <f>25.1</f>
        <v>25.1</v>
      </c>
      <c r="L20" s="70">
        <f>SUM(F48,F50,F52)</f>
        <v>9.8500000000000014</v>
      </c>
      <c r="M20" s="70">
        <f>SUM(F46:F47,F53)</f>
        <v>18.519999999999996</v>
      </c>
      <c r="N20" s="70">
        <f>SUM(F49,F51)</f>
        <v>6.2100000000000009</v>
      </c>
      <c r="O20" s="70">
        <v>0.2</v>
      </c>
      <c r="P20" s="68"/>
      <c r="Q20" s="68"/>
      <c r="R20" s="96"/>
      <c r="S20" s="96"/>
      <c r="T20" s="96"/>
      <c r="U20" s="96"/>
      <c r="V20" s="96"/>
      <c r="W20" s="96"/>
      <c r="X20" s="96"/>
      <c r="Y20" s="96"/>
      <c r="Z20" s="96"/>
      <c r="AA20" s="96"/>
      <c r="AB20" s="96"/>
      <c r="AC20" s="96"/>
    </row>
    <row r="21" spans="1:29" x14ac:dyDescent="0.35">
      <c r="A21" s="248"/>
      <c r="B21" s="101" t="s">
        <v>234</v>
      </c>
      <c r="C21" s="101" t="s">
        <v>275</v>
      </c>
      <c r="D21" s="109" t="s">
        <v>244</v>
      </c>
      <c r="E21" s="88">
        <v>554</v>
      </c>
      <c r="F21" s="87">
        <v>6.68</v>
      </c>
      <c r="G21" s="96"/>
      <c r="H21" s="96"/>
      <c r="I21" s="73" t="s">
        <v>255</v>
      </c>
      <c r="J21" s="70">
        <f>SUM(F57,F60)</f>
        <v>36.339999999999996</v>
      </c>
      <c r="K21" s="70">
        <f>37.8</f>
        <v>37.799999999999997</v>
      </c>
      <c r="L21" s="70">
        <f>SUM(F58,F62,F65)</f>
        <v>9.6</v>
      </c>
      <c r="M21" s="70">
        <f>SUM(F59,F61,F67)</f>
        <v>14.22</v>
      </c>
      <c r="N21" s="70">
        <f>SUM(F63:F64)</f>
        <v>1.86</v>
      </c>
      <c r="O21" s="70">
        <v>0.2</v>
      </c>
      <c r="P21" s="68"/>
      <c r="Q21" s="68"/>
      <c r="R21" s="96"/>
      <c r="S21" s="96"/>
      <c r="T21" s="96"/>
      <c r="U21" s="96"/>
      <c r="V21" s="96"/>
      <c r="W21" s="96"/>
      <c r="X21" s="96"/>
      <c r="Y21" s="96"/>
      <c r="Z21" s="96"/>
      <c r="AA21" s="96"/>
      <c r="AB21" s="96"/>
      <c r="AC21" s="96"/>
    </row>
    <row r="22" spans="1:29" ht="28" x14ac:dyDescent="0.35">
      <c r="A22" s="248"/>
      <c r="B22" s="101" t="s">
        <v>252</v>
      </c>
      <c r="C22" s="101" t="s">
        <v>245</v>
      </c>
      <c r="D22" s="109" t="s">
        <v>253</v>
      </c>
      <c r="E22" s="88">
        <v>533</v>
      </c>
      <c r="F22" s="87">
        <v>6.43</v>
      </c>
      <c r="G22" s="96"/>
      <c r="H22" s="96"/>
      <c r="I22" s="73" t="s">
        <v>203</v>
      </c>
      <c r="J22" s="70">
        <f>SUM(F70,F73)</f>
        <v>22.049999999999997</v>
      </c>
      <c r="K22" s="70">
        <v>51.7</v>
      </c>
      <c r="L22" s="70">
        <f>SUM(F71,F75,F80)</f>
        <v>14.52</v>
      </c>
      <c r="M22" s="70">
        <f>SUM(F72,F74,F77,F81)</f>
        <v>10.95</v>
      </c>
      <c r="N22" s="70">
        <f>SUM(F76,F78)</f>
        <v>0.52</v>
      </c>
      <c r="O22" s="70">
        <v>0.3</v>
      </c>
      <c r="P22" s="68"/>
      <c r="Q22" s="68"/>
      <c r="R22" s="96"/>
      <c r="S22" s="96"/>
      <c r="T22" s="96"/>
      <c r="U22" s="96"/>
      <c r="V22" s="96"/>
      <c r="W22" s="96"/>
      <c r="X22" s="96"/>
      <c r="Y22" s="96"/>
      <c r="Z22" s="96"/>
      <c r="AA22" s="96"/>
      <c r="AB22" s="96"/>
      <c r="AC22" s="96"/>
    </row>
    <row r="23" spans="1:29" x14ac:dyDescent="0.35">
      <c r="A23" s="248"/>
      <c r="B23" s="101" t="s">
        <v>254</v>
      </c>
      <c r="C23" s="101" t="s">
        <v>248</v>
      </c>
      <c r="D23" s="101" t="s">
        <v>244</v>
      </c>
      <c r="E23" s="88">
        <v>44</v>
      </c>
      <c r="F23" s="87">
        <v>0.53</v>
      </c>
      <c r="G23" s="96"/>
      <c r="H23" s="96"/>
      <c r="I23" s="68"/>
      <c r="J23" s="68"/>
      <c r="K23" s="68"/>
      <c r="L23" s="68"/>
      <c r="M23" s="68"/>
      <c r="N23" s="68"/>
      <c r="O23" s="68"/>
      <c r="P23" s="68"/>
      <c r="Q23" s="68"/>
      <c r="R23" s="96"/>
      <c r="S23" s="96"/>
      <c r="T23" s="96"/>
      <c r="U23" s="96"/>
      <c r="V23" s="96"/>
      <c r="W23" s="96"/>
      <c r="X23" s="96"/>
      <c r="Y23" s="96"/>
      <c r="Z23" s="96"/>
      <c r="AA23" s="96"/>
      <c r="AB23" s="96"/>
      <c r="AC23" s="96"/>
    </row>
    <row r="24" spans="1:29" x14ac:dyDescent="0.35">
      <c r="A24" s="248"/>
      <c r="B24" s="101" t="s">
        <v>277</v>
      </c>
      <c r="C24" s="101" t="s">
        <v>246</v>
      </c>
      <c r="D24" s="101" t="s">
        <v>244</v>
      </c>
      <c r="E24" s="88">
        <v>27</v>
      </c>
      <c r="F24" s="87">
        <v>0.33</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35">
      <c r="A25" s="248"/>
      <c r="B25" s="101" t="s">
        <v>281</v>
      </c>
      <c r="C25" s="101" t="s">
        <v>275</v>
      </c>
      <c r="D25" s="101" t="s">
        <v>244</v>
      </c>
      <c r="E25" s="88">
        <v>22</v>
      </c>
      <c r="F25" s="87">
        <v>0.27</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35">
      <c r="A26" s="248"/>
      <c r="B26" s="101" t="s">
        <v>257</v>
      </c>
      <c r="C26" s="101" t="s">
        <v>248</v>
      </c>
      <c r="D26" s="101" t="s">
        <v>244</v>
      </c>
      <c r="E26" s="88">
        <v>19</v>
      </c>
      <c r="F26" s="87">
        <v>0.23</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35">
      <c r="A27" s="248"/>
      <c r="B27" s="109" t="s">
        <v>251</v>
      </c>
      <c r="C27" s="101" t="s">
        <v>247</v>
      </c>
      <c r="D27" s="101" t="s">
        <v>244</v>
      </c>
      <c r="E27" s="88">
        <v>7</v>
      </c>
      <c r="F27" s="87">
        <v>0.08</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35">
      <c r="A28" s="248"/>
      <c r="B28" s="101" t="s">
        <v>258</v>
      </c>
      <c r="C28" s="101" t="s">
        <v>246</v>
      </c>
      <c r="D28" s="101" t="s">
        <v>244</v>
      </c>
      <c r="E28" s="110">
        <v>0</v>
      </c>
      <c r="F28" s="105">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15" thickBot="1" x14ac:dyDescent="0.4">
      <c r="A29" s="249"/>
      <c r="B29" s="101" t="s">
        <v>287</v>
      </c>
      <c r="C29" s="101" t="s">
        <v>275</v>
      </c>
      <c r="D29" s="101" t="s">
        <v>244</v>
      </c>
      <c r="E29" s="110">
        <v>0</v>
      </c>
      <c r="F29" s="105">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9.5" customHeight="1" x14ac:dyDescent="0.35">
      <c r="A30" s="247" t="s">
        <v>399</v>
      </c>
      <c r="B30" s="103" t="s">
        <v>216</v>
      </c>
      <c r="C30" s="103" t="s">
        <v>245</v>
      </c>
      <c r="D30" s="91" t="s">
        <v>249</v>
      </c>
      <c r="E30" s="108">
        <v>77697</v>
      </c>
      <c r="F30" s="104">
        <v>46.84</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 x14ac:dyDescent="0.35">
      <c r="A31" s="248"/>
      <c r="B31" s="109" t="s">
        <v>215</v>
      </c>
      <c r="C31" s="109" t="s">
        <v>675</v>
      </c>
      <c r="D31" s="109" t="s">
        <v>244</v>
      </c>
      <c r="E31" s="88">
        <v>30631</v>
      </c>
      <c r="F31" s="87">
        <v>18.47</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35">
      <c r="A32" s="248"/>
      <c r="B32" s="101" t="s">
        <v>218</v>
      </c>
      <c r="C32" s="101" t="s">
        <v>246</v>
      </c>
      <c r="D32" s="101" t="s">
        <v>244</v>
      </c>
      <c r="E32" s="88">
        <v>24485</v>
      </c>
      <c r="F32" s="87">
        <v>14.76</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 x14ac:dyDescent="0.35">
      <c r="A33" s="248"/>
      <c r="B33" s="101" t="s">
        <v>252</v>
      </c>
      <c r="C33" s="101" t="s">
        <v>245</v>
      </c>
      <c r="D33" s="109" t="s">
        <v>253</v>
      </c>
      <c r="E33" s="88">
        <v>11485</v>
      </c>
      <c r="F33" s="87">
        <v>6.92</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234</v>
      </c>
      <c r="C34" s="101" t="s">
        <v>275</v>
      </c>
      <c r="D34" s="101" t="s">
        <v>244</v>
      </c>
      <c r="E34" s="88">
        <v>10515</v>
      </c>
      <c r="F34" s="87">
        <v>6.34</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48"/>
      <c r="B35" s="101" t="s">
        <v>276</v>
      </c>
      <c r="C35" s="101" t="s">
        <v>275</v>
      </c>
      <c r="D35" s="101" t="s">
        <v>244</v>
      </c>
      <c r="E35" s="88">
        <v>7114</v>
      </c>
      <c r="F35" s="87">
        <v>4.29</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35">
      <c r="A36" s="248"/>
      <c r="B36" s="101" t="s">
        <v>254</v>
      </c>
      <c r="C36" s="101" t="s">
        <v>248</v>
      </c>
      <c r="D36" s="101" t="s">
        <v>244</v>
      </c>
      <c r="E36" s="88">
        <v>997</v>
      </c>
      <c r="F36" s="87">
        <v>0.6</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35">
      <c r="A37" s="248"/>
      <c r="B37" s="101" t="s">
        <v>277</v>
      </c>
      <c r="C37" s="101" t="s">
        <v>246</v>
      </c>
      <c r="D37" s="101" t="s">
        <v>244</v>
      </c>
      <c r="E37" s="88">
        <v>976</v>
      </c>
      <c r="F37" s="87">
        <v>0.59</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35">
      <c r="A38" s="248"/>
      <c r="B38" s="101" t="s">
        <v>257</v>
      </c>
      <c r="C38" s="101" t="s">
        <v>248</v>
      </c>
      <c r="D38" s="101" t="s">
        <v>244</v>
      </c>
      <c r="E38" s="88">
        <v>867</v>
      </c>
      <c r="F38" s="87">
        <v>0.52</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1" t="s">
        <v>258</v>
      </c>
      <c r="C39" s="101" t="s">
        <v>246</v>
      </c>
      <c r="D39" s="101" t="s">
        <v>244</v>
      </c>
      <c r="E39" s="88">
        <v>507</v>
      </c>
      <c r="F39" s="87">
        <v>0.31</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248"/>
      <c r="B40" s="109" t="s">
        <v>251</v>
      </c>
      <c r="C40" s="101" t="s">
        <v>247</v>
      </c>
      <c r="D40" s="101" t="s">
        <v>244</v>
      </c>
      <c r="E40" s="88">
        <v>412</v>
      </c>
      <c r="F40" s="87">
        <v>0.25</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8"/>
      <c r="B41" s="101" t="s">
        <v>281</v>
      </c>
      <c r="C41" s="101" t="s">
        <v>275</v>
      </c>
      <c r="D41" s="101" t="s">
        <v>244</v>
      </c>
      <c r="E41" s="110">
        <v>192</v>
      </c>
      <c r="F41" s="105">
        <v>0.12</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15" thickBot="1" x14ac:dyDescent="0.4">
      <c r="A42" s="249"/>
      <c r="B42" s="101" t="s">
        <v>287</v>
      </c>
      <c r="C42" s="101" t="s">
        <v>275</v>
      </c>
      <c r="D42" s="101" t="s">
        <v>244</v>
      </c>
      <c r="E42" s="110">
        <v>0</v>
      </c>
      <c r="F42" s="105">
        <v>0</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28" x14ac:dyDescent="0.35">
      <c r="A43" s="247" t="s">
        <v>400</v>
      </c>
      <c r="B43" s="103" t="s">
        <v>216</v>
      </c>
      <c r="C43" s="103" t="s">
        <v>245</v>
      </c>
      <c r="D43" s="91" t="s">
        <v>249</v>
      </c>
      <c r="E43" s="108">
        <v>20673</v>
      </c>
      <c r="F43" s="104">
        <v>28.85</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 x14ac:dyDescent="0.35">
      <c r="A44" s="248"/>
      <c r="B44" s="109" t="s">
        <v>215</v>
      </c>
      <c r="C44" s="109" t="s">
        <v>675</v>
      </c>
      <c r="D44" s="109" t="s">
        <v>244</v>
      </c>
      <c r="E44" s="88">
        <v>17956</v>
      </c>
      <c r="F44" s="87">
        <v>25.06</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 x14ac:dyDescent="0.35">
      <c r="A45" s="248"/>
      <c r="B45" s="101" t="s">
        <v>252</v>
      </c>
      <c r="C45" s="101" t="s">
        <v>245</v>
      </c>
      <c r="D45" s="109" t="s">
        <v>253</v>
      </c>
      <c r="E45" s="88">
        <v>8091</v>
      </c>
      <c r="F45" s="87">
        <v>11.29</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1" t="s">
        <v>276</v>
      </c>
      <c r="C46" s="101" t="s">
        <v>275</v>
      </c>
      <c r="D46" s="101" t="s">
        <v>244</v>
      </c>
      <c r="E46" s="88">
        <v>6591</v>
      </c>
      <c r="F46" s="87">
        <v>9.1999999999999993</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248"/>
      <c r="B47" s="101" t="s">
        <v>234</v>
      </c>
      <c r="C47" s="101" t="s">
        <v>275</v>
      </c>
      <c r="D47" s="101" t="s">
        <v>244</v>
      </c>
      <c r="E47" s="88">
        <v>6519</v>
      </c>
      <c r="F47" s="87">
        <v>9.1</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248"/>
      <c r="B48" s="101" t="s">
        <v>218</v>
      </c>
      <c r="C48" s="101" t="s">
        <v>246</v>
      </c>
      <c r="D48" s="101" t="s">
        <v>244</v>
      </c>
      <c r="E48" s="88">
        <v>5575</v>
      </c>
      <c r="F48" s="87">
        <v>7.78</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35">
      <c r="A49" s="248"/>
      <c r="B49" s="101" t="s">
        <v>254</v>
      </c>
      <c r="C49" s="101" t="s">
        <v>248</v>
      </c>
      <c r="D49" s="101" t="s">
        <v>244</v>
      </c>
      <c r="E49" s="88">
        <v>3929</v>
      </c>
      <c r="F49" s="87">
        <v>5.48</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35">
      <c r="A50" s="248"/>
      <c r="B50" s="101" t="s">
        <v>277</v>
      </c>
      <c r="C50" s="101" t="s">
        <v>246</v>
      </c>
      <c r="D50" s="101" t="s">
        <v>244</v>
      </c>
      <c r="E50" s="88">
        <v>1266</v>
      </c>
      <c r="F50" s="87">
        <v>1.77</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257</v>
      </c>
      <c r="C51" s="101" t="s">
        <v>248</v>
      </c>
      <c r="D51" s="101" t="s">
        <v>244</v>
      </c>
      <c r="E51" s="88">
        <v>526</v>
      </c>
      <c r="F51" s="87">
        <v>0.73</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35">
      <c r="A52" s="248"/>
      <c r="B52" s="109" t="s">
        <v>258</v>
      </c>
      <c r="C52" s="101" t="s">
        <v>246</v>
      </c>
      <c r="D52" s="101" t="s">
        <v>244</v>
      </c>
      <c r="E52" s="88">
        <v>214</v>
      </c>
      <c r="F52" s="87">
        <v>0.3</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1" t="s">
        <v>281</v>
      </c>
      <c r="C53" s="101" t="s">
        <v>275</v>
      </c>
      <c r="D53" s="101" t="s">
        <v>244</v>
      </c>
      <c r="E53" s="88">
        <v>158</v>
      </c>
      <c r="F53" s="87">
        <v>0.22</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1" t="s">
        <v>251</v>
      </c>
      <c r="C54" s="101" t="s">
        <v>247</v>
      </c>
      <c r="D54" s="101" t="s">
        <v>244</v>
      </c>
      <c r="E54" s="110">
        <v>152</v>
      </c>
      <c r="F54" s="105">
        <v>0.21</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 thickBot="1" x14ac:dyDescent="0.4">
      <c r="A55" s="249"/>
      <c r="B55" s="101" t="s">
        <v>287</v>
      </c>
      <c r="C55" s="101" t="s">
        <v>275</v>
      </c>
      <c r="D55" s="101" t="s">
        <v>244</v>
      </c>
      <c r="E55" s="110">
        <v>0</v>
      </c>
      <c r="F55" s="105">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32.25" customHeight="1" x14ac:dyDescent="0.35">
      <c r="A56" s="247" t="s">
        <v>401</v>
      </c>
      <c r="B56" s="91" t="s">
        <v>215</v>
      </c>
      <c r="C56" s="91" t="s">
        <v>675</v>
      </c>
      <c r="D56" s="91" t="s">
        <v>244</v>
      </c>
      <c r="E56" s="108">
        <v>69326</v>
      </c>
      <c r="F56" s="104">
        <v>37.75</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 x14ac:dyDescent="0.35">
      <c r="A57" s="248"/>
      <c r="B57" s="101" t="s">
        <v>216</v>
      </c>
      <c r="C57" s="101" t="s">
        <v>245</v>
      </c>
      <c r="D57" s="109" t="s">
        <v>249</v>
      </c>
      <c r="E57" s="88">
        <v>53239</v>
      </c>
      <c r="F57" s="87">
        <v>28.99</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ht="14.5" customHeight="1" x14ac:dyDescent="0.35">
      <c r="A58" s="248"/>
      <c r="B58" s="101" t="s">
        <v>218</v>
      </c>
      <c r="C58" s="101" t="s">
        <v>246</v>
      </c>
      <c r="D58" s="109" t="s">
        <v>244</v>
      </c>
      <c r="E58" s="88">
        <v>14298</v>
      </c>
      <c r="F58" s="87">
        <v>7.78</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234</v>
      </c>
      <c r="C59" s="101" t="s">
        <v>275</v>
      </c>
      <c r="D59" s="196" t="s">
        <v>244</v>
      </c>
      <c r="E59" s="88">
        <v>13715</v>
      </c>
      <c r="F59" s="87">
        <v>7.47</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 x14ac:dyDescent="0.35">
      <c r="A60" s="248"/>
      <c r="B60" s="101" t="s">
        <v>252</v>
      </c>
      <c r="C60" s="101" t="s">
        <v>245</v>
      </c>
      <c r="D60" s="109" t="s">
        <v>253</v>
      </c>
      <c r="E60" s="88">
        <v>13499</v>
      </c>
      <c r="F60" s="87">
        <v>7.35</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35">
      <c r="A61" s="248"/>
      <c r="B61" s="101" t="s">
        <v>276</v>
      </c>
      <c r="C61" s="101" t="s">
        <v>275</v>
      </c>
      <c r="D61" s="109" t="s">
        <v>244</v>
      </c>
      <c r="E61" s="88">
        <v>12150</v>
      </c>
      <c r="F61" s="87">
        <v>6.62</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248"/>
      <c r="B62" s="101" t="s">
        <v>277</v>
      </c>
      <c r="C62" s="101" t="s">
        <v>246</v>
      </c>
      <c r="D62" s="101" t="s">
        <v>244</v>
      </c>
      <c r="E62" s="88">
        <v>2878</v>
      </c>
      <c r="F62" s="87">
        <v>1.57</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101" t="s">
        <v>254</v>
      </c>
      <c r="C63" s="101" t="s">
        <v>248</v>
      </c>
      <c r="D63" s="101" t="s">
        <v>244</v>
      </c>
      <c r="E63" s="88">
        <v>2824</v>
      </c>
      <c r="F63" s="87">
        <v>1.54</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35">
      <c r="A64" s="248"/>
      <c r="B64" s="101" t="s">
        <v>257</v>
      </c>
      <c r="C64" s="101" t="s">
        <v>248</v>
      </c>
      <c r="D64" s="101" t="s">
        <v>244</v>
      </c>
      <c r="E64" s="88">
        <v>593</v>
      </c>
      <c r="F64" s="87">
        <v>0.32</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35">
      <c r="A65" s="248"/>
      <c r="B65" s="101" t="s">
        <v>258</v>
      </c>
      <c r="C65" s="101" t="s">
        <v>246</v>
      </c>
      <c r="D65" s="101" t="s">
        <v>244</v>
      </c>
      <c r="E65" s="88">
        <v>456</v>
      </c>
      <c r="F65" s="87">
        <v>0.25</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248"/>
      <c r="B66" s="109" t="s">
        <v>251</v>
      </c>
      <c r="C66" s="101" t="s">
        <v>247</v>
      </c>
      <c r="D66" s="101" t="s">
        <v>244</v>
      </c>
      <c r="E66" s="88">
        <v>438</v>
      </c>
      <c r="F66" s="87">
        <v>0.24</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35">
      <c r="A67" s="248"/>
      <c r="B67" s="101" t="s">
        <v>281</v>
      </c>
      <c r="C67" s="101" t="s">
        <v>275</v>
      </c>
      <c r="D67" s="101" t="s">
        <v>244</v>
      </c>
      <c r="E67" s="110">
        <v>247</v>
      </c>
      <c r="F67" s="105">
        <v>0.13</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15" thickBot="1" x14ac:dyDescent="0.4">
      <c r="A68" s="249"/>
      <c r="B68" s="101" t="s">
        <v>287</v>
      </c>
      <c r="C68" s="101" t="s">
        <v>275</v>
      </c>
      <c r="D68" s="101" t="s">
        <v>244</v>
      </c>
      <c r="E68" s="110">
        <v>0</v>
      </c>
      <c r="F68" s="105">
        <v>0</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 x14ac:dyDescent="0.35">
      <c r="A69" s="247" t="s">
        <v>393</v>
      </c>
      <c r="B69" s="91" t="s">
        <v>215</v>
      </c>
      <c r="C69" s="91" t="s">
        <v>675</v>
      </c>
      <c r="D69" s="91" t="s">
        <v>244</v>
      </c>
      <c r="E69" s="108">
        <v>11482</v>
      </c>
      <c r="F69" s="104">
        <v>51.72</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 x14ac:dyDescent="0.35">
      <c r="A70" s="248"/>
      <c r="B70" s="101" t="s">
        <v>216</v>
      </c>
      <c r="C70" s="101" t="s">
        <v>245</v>
      </c>
      <c r="D70" s="109" t="s">
        <v>249</v>
      </c>
      <c r="E70" s="88">
        <v>3914</v>
      </c>
      <c r="F70" s="87">
        <v>17.63</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248"/>
      <c r="B71" s="101" t="s">
        <v>218</v>
      </c>
      <c r="C71" s="101" t="s">
        <v>246</v>
      </c>
      <c r="D71" s="109" t="s">
        <v>244</v>
      </c>
      <c r="E71" s="88">
        <v>2869</v>
      </c>
      <c r="F71" s="87">
        <v>12.92</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248"/>
      <c r="B72" s="101" t="s">
        <v>276</v>
      </c>
      <c r="C72" s="101" t="s">
        <v>275</v>
      </c>
      <c r="D72" s="101" t="s">
        <v>244</v>
      </c>
      <c r="E72" s="88">
        <v>1883</v>
      </c>
      <c r="F72" s="87">
        <v>8.48</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28" x14ac:dyDescent="0.35">
      <c r="A73" s="248"/>
      <c r="B73" s="101" t="s">
        <v>252</v>
      </c>
      <c r="C73" s="101" t="s">
        <v>245</v>
      </c>
      <c r="D73" s="109" t="s">
        <v>253</v>
      </c>
      <c r="E73" s="88">
        <v>982</v>
      </c>
      <c r="F73" s="87">
        <v>4.42</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248"/>
      <c r="B74" s="101" t="s">
        <v>234</v>
      </c>
      <c r="C74" s="101" t="s">
        <v>275</v>
      </c>
      <c r="D74" s="101" t="s">
        <v>244</v>
      </c>
      <c r="E74" s="88">
        <v>488</v>
      </c>
      <c r="F74" s="87">
        <v>2.2000000000000002</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35">
      <c r="A75" s="248"/>
      <c r="B75" s="101" t="s">
        <v>277</v>
      </c>
      <c r="C75" s="101" t="s">
        <v>246</v>
      </c>
      <c r="D75" s="101" t="s">
        <v>244</v>
      </c>
      <c r="E75" s="88">
        <v>304</v>
      </c>
      <c r="F75" s="87">
        <v>1.37</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248"/>
      <c r="B76" s="101" t="s">
        <v>257</v>
      </c>
      <c r="C76" s="101" t="s">
        <v>248</v>
      </c>
      <c r="D76" s="101" t="s">
        <v>244</v>
      </c>
      <c r="E76" s="88">
        <v>60</v>
      </c>
      <c r="F76" s="87">
        <v>0.27</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35">
      <c r="A77" s="248"/>
      <c r="B77" s="101" t="s">
        <v>281</v>
      </c>
      <c r="C77" s="101" t="s">
        <v>275</v>
      </c>
      <c r="D77" s="101" t="s">
        <v>244</v>
      </c>
      <c r="E77" s="88">
        <v>60</v>
      </c>
      <c r="F77" s="87">
        <v>0.27</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35">
      <c r="A78" s="248"/>
      <c r="B78" s="109" t="s">
        <v>254</v>
      </c>
      <c r="C78" s="101" t="s">
        <v>248</v>
      </c>
      <c r="D78" s="101" t="s">
        <v>244</v>
      </c>
      <c r="E78" s="88">
        <v>55</v>
      </c>
      <c r="F78" s="87">
        <v>0.25</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35">
      <c r="A79" s="248"/>
      <c r="B79" s="101" t="s">
        <v>251</v>
      </c>
      <c r="C79" s="101" t="s">
        <v>247</v>
      </c>
      <c r="D79" s="101" t="s">
        <v>244</v>
      </c>
      <c r="E79" s="88">
        <v>55</v>
      </c>
      <c r="F79" s="87">
        <v>0.25</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35">
      <c r="A80" s="248"/>
      <c r="B80" s="101" t="s">
        <v>258</v>
      </c>
      <c r="C80" s="101" t="s">
        <v>246</v>
      </c>
      <c r="D80" s="101" t="s">
        <v>244</v>
      </c>
      <c r="E80" s="110">
        <v>50</v>
      </c>
      <c r="F80" s="105">
        <v>0.23</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ht="15" thickBot="1" x14ac:dyDescent="0.4">
      <c r="A81" s="249"/>
      <c r="B81" s="102" t="s">
        <v>287</v>
      </c>
      <c r="C81" s="102" t="s">
        <v>275</v>
      </c>
      <c r="D81" s="102" t="s">
        <v>244</v>
      </c>
      <c r="E81" s="112">
        <v>0</v>
      </c>
      <c r="F81" s="106">
        <v>0</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35">
      <c r="A82" s="132" t="s">
        <v>235</v>
      </c>
      <c r="B82" s="128"/>
      <c r="C82" s="128"/>
      <c r="D82" s="128"/>
      <c r="E82" s="128"/>
      <c r="F82" s="128"/>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132" t="s">
        <v>267</v>
      </c>
      <c r="B83" s="128"/>
      <c r="C83" s="128"/>
      <c r="D83" s="128"/>
      <c r="E83" s="128"/>
      <c r="F83" s="128"/>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35">
      <c r="A84" s="127"/>
      <c r="B84" s="155"/>
      <c r="C84" s="155"/>
      <c r="D84" s="155"/>
      <c r="E84" s="155"/>
      <c r="F84" s="155"/>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3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3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row r="87" spans="1:29" ht="13" customHeight="1" x14ac:dyDescent="0.35">
      <c r="A87" s="127"/>
      <c r="B87" s="155"/>
      <c r="C87" s="155"/>
      <c r="D87" s="155"/>
      <c r="E87" s="155"/>
      <c r="F87" s="155"/>
      <c r="G87" s="96"/>
      <c r="H87" s="96"/>
      <c r="I87" s="96"/>
      <c r="J87" s="96"/>
      <c r="K87" s="96"/>
      <c r="L87" s="96"/>
      <c r="M87" s="96"/>
      <c r="N87" s="96"/>
      <c r="O87" s="96"/>
      <c r="P87" s="96"/>
      <c r="Q87" s="96"/>
      <c r="R87" s="96"/>
      <c r="S87" s="96"/>
      <c r="T87" s="96"/>
      <c r="U87" s="96"/>
      <c r="V87" s="96"/>
      <c r="W87" s="96"/>
      <c r="X87" s="96"/>
      <c r="Y87" s="96"/>
      <c r="Z87" s="96"/>
      <c r="AA87" s="96"/>
      <c r="AB87" s="96"/>
      <c r="AC87" s="96"/>
    </row>
    <row r="88" spans="1:29" ht="13" customHeight="1" x14ac:dyDescent="0.35">
      <c r="A88" s="127"/>
      <c r="B88" s="155"/>
      <c r="C88" s="155"/>
      <c r="D88" s="155"/>
      <c r="E88" s="155"/>
      <c r="F88" s="155"/>
      <c r="G88" s="96"/>
      <c r="H88" s="96"/>
      <c r="I88" s="96"/>
      <c r="J88" s="96"/>
      <c r="K88" s="96"/>
      <c r="L88" s="96"/>
      <c r="M88" s="96"/>
      <c r="N88" s="96"/>
      <c r="O88" s="96"/>
      <c r="P88" s="96"/>
      <c r="Q88" s="96"/>
      <c r="R88" s="96"/>
      <c r="S88" s="96"/>
      <c r="T88" s="96"/>
      <c r="U88" s="96"/>
      <c r="V88" s="96"/>
      <c r="W88" s="96"/>
      <c r="X88" s="96"/>
      <c r="Y88" s="96"/>
      <c r="Z88" s="96"/>
      <c r="AA88" s="96"/>
      <c r="AB88" s="96"/>
      <c r="AC88" s="96"/>
    </row>
    <row r="89" spans="1:29" x14ac:dyDescent="0.35">
      <c r="A89" s="127"/>
      <c r="B89" s="155"/>
      <c r="C89" s="155"/>
      <c r="D89" s="155"/>
      <c r="E89" s="155"/>
      <c r="F89" s="155"/>
      <c r="G89" s="96"/>
      <c r="H89" s="96"/>
      <c r="I89" s="96"/>
      <c r="J89" s="96"/>
      <c r="K89" s="96"/>
      <c r="L89" s="96"/>
      <c r="M89" s="96"/>
      <c r="N89" s="96"/>
      <c r="O89" s="96"/>
      <c r="P89" s="96"/>
      <c r="Q89" s="96"/>
      <c r="R89" s="96"/>
      <c r="S89" s="96"/>
      <c r="T89" s="96"/>
      <c r="U89" s="96"/>
      <c r="V89" s="96"/>
      <c r="W89" s="96"/>
      <c r="X89" s="96"/>
      <c r="Y89" s="96"/>
      <c r="Z89" s="96"/>
      <c r="AA89" s="96"/>
      <c r="AB89" s="96"/>
      <c r="AC89" s="96"/>
    </row>
    <row r="90" spans="1:29" x14ac:dyDescent="0.35">
      <c r="A90" s="127"/>
      <c r="B90" s="155"/>
      <c r="C90" s="155"/>
      <c r="D90" s="155"/>
      <c r="E90" s="155"/>
      <c r="F90" s="155"/>
      <c r="G90" s="96"/>
      <c r="H90" s="96"/>
      <c r="I90" s="96"/>
      <c r="J90" s="96"/>
      <c r="K90" s="96"/>
      <c r="L90" s="96"/>
      <c r="M90" s="96"/>
      <c r="N90" s="96"/>
      <c r="O90" s="96"/>
      <c r="P90" s="96"/>
      <c r="Q90" s="96"/>
      <c r="R90" s="96"/>
      <c r="S90" s="96"/>
      <c r="T90" s="96"/>
      <c r="U90" s="96"/>
      <c r="V90" s="96"/>
      <c r="W90" s="96"/>
      <c r="X90" s="96"/>
      <c r="Y90" s="96"/>
      <c r="Z90" s="96"/>
      <c r="AA90" s="96"/>
      <c r="AB90" s="96"/>
      <c r="AC90" s="96"/>
    </row>
    <row r="91" spans="1:29" x14ac:dyDescent="0.35">
      <c r="A91" s="127"/>
      <c r="B91" s="155"/>
      <c r="C91" s="155"/>
      <c r="D91" s="155"/>
      <c r="E91" s="155"/>
      <c r="F91" s="155"/>
      <c r="G91" s="96"/>
      <c r="H91" s="96"/>
      <c r="I91" s="96"/>
      <c r="J91" s="96"/>
      <c r="K91" s="96"/>
      <c r="L91" s="96"/>
      <c r="M91" s="96"/>
      <c r="N91" s="96"/>
      <c r="O91" s="96"/>
      <c r="P91" s="96"/>
      <c r="Q91" s="96"/>
      <c r="R91" s="96"/>
      <c r="S91" s="96"/>
      <c r="T91" s="96"/>
      <c r="U91" s="96"/>
      <c r="V91" s="96"/>
      <c r="W91" s="96"/>
      <c r="X91" s="96"/>
      <c r="Y91" s="96"/>
      <c r="Z91" s="96"/>
      <c r="AA91" s="96"/>
      <c r="AB91" s="96"/>
      <c r="AC91" s="96"/>
    </row>
    <row r="92" spans="1:29" x14ac:dyDescent="0.35">
      <c r="A92" s="127"/>
      <c r="B92" s="155"/>
      <c r="C92" s="155"/>
      <c r="D92" s="155"/>
      <c r="E92" s="155"/>
      <c r="F92" s="155"/>
      <c r="G92" s="96"/>
      <c r="H92" s="96"/>
      <c r="I92" s="96"/>
      <c r="J92" s="96"/>
      <c r="K92" s="96"/>
      <c r="L92" s="96"/>
      <c r="M92" s="96"/>
      <c r="N92" s="96"/>
      <c r="O92" s="96"/>
      <c r="P92" s="96"/>
      <c r="Q92" s="96"/>
      <c r="R92" s="96"/>
      <c r="S92" s="96"/>
      <c r="T92" s="96"/>
      <c r="U92" s="96"/>
      <c r="V92" s="96"/>
      <c r="W92" s="96"/>
      <c r="X92" s="96"/>
      <c r="Y92" s="96"/>
      <c r="Z92" s="96"/>
      <c r="AA92" s="96"/>
      <c r="AB92" s="96"/>
      <c r="AC92" s="96"/>
    </row>
    <row r="93" spans="1:29" x14ac:dyDescent="0.35">
      <c r="A93" s="165"/>
      <c r="B93" s="164"/>
      <c r="C93" s="164"/>
      <c r="D93" s="164"/>
      <c r="E93" s="164"/>
      <c r="F93" s="164"/>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35">
      <c r="A94" s="165"/>
      <c r="B94" s="164"/>
      <c r="C94" s="164"/>
      <c r="D94" s="164"/>
      <c r="E94" s="164"/>
      <c r="F94" s="164"/>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35">
      <c r="A95" s="165"/>
      <c r="B95" s="164"/>
      <c r="C95" s="164"/>
      <c r="D95" s="164"/>
      <c r="E95" s="164"/>
      <c r="F95" s="164"/>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35">
      <c r="G96" s="96"/>
      <c r="H96" s="96"/>
      <c r="I96" s="96"/>
      <c r="J96" s="96"/>
      <c r="K96" s="96"/>
      <c r="L96" s="96"/>
      <c r="M96" s="96"/>
      <c r="N96" s="96"/>
      <c r="O96" s="96"/>
      <c r="P96" s="96"/>
      <c r="Q96" s="96"/>
      <c r="R96" s="96"/>
      <c r="S96" s="96"/>
      <c r="T96" s="96"/>
      <c r="U96" s="96"/>
      <c r="V96" s="96"/>
      <c r="W96" s="96"/>
      <c r="X96" s="96"/>
      <c r="Y96" s="96"/>
      <c r="Z96" s="96"/>
      <c r="AA96" s="96"/>
      <c r="AB96" s="96"/>
      <c r="AC96" s="96"/>
    </row>
    <row r="97" spans="7:29" x14ac:dyDescent="0.35">
      <c r="G97" s="96"/>
      <c r="H97" s="96"/>
      <c r="I97" s="96"/>
      <c r="J97" s="96"/>
      <c r="K97" s="96"/>
      <c r="L97" s="96"/>
      <c r="M97" s="96"/>
      <c r="N97" s="96"/>
      <c r="O97" s="96"/>
      <c r="P97" s="96"/>
      <c r="Q97" s="96"/>
      <c r="R97" s="96"/>
      <c r="S97" s="96"/>
      <c r="T97" s="96"/>
      <c r="U97" s="96"/>
      <c r="V97" s="96"/>
      <c r="W97" s="96"/>
      <c r="X97" s="96"/>
      <c r="Y97" s="96"/>
      <c r="Z97" s="96"/>
      <c r="AA97" s="96"/>
      <c r="AB97" s="96"/>
      <c r="AC97" s="96"/>
    </row>
  </sheetData>
  <mergeCells count="10">
    <mergeCell ref="A30:A42"/>
    <mergeCell ref="A43:A55"/>
    <mergeCell ref="A56:A68"/>
    <mergeCell ref="A69:A81"/>
    <mergeCell ref="A1:AB1"/>
    <mergeCell ref="F4:H4"/>
    <mergeCell ref="I4:AB4"/>
    <mergeCell ref="D4:E4"/>
    <mergeCell ref="A15:F15"/>
    <mergeCell ref="A17:A2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1015-34CD-4A30-8AD6-C55FBAC526CC}">
  <dimension ref="A1:AC76"/>
  <sheetViews>
    <sheetView zoomScaleNormal="100" workbookViewId="0">
      <selection sqref="A1:AB1"/>
    </sheetView>
  </sheetViews>
  <sheetFormatPr defaultRowHeight="14.5" x14ac:dyDescent="0.35"/>
  <cols>
    <col min="1" max="1" width="27.453125" style="49" customWidth="1"/>
    <col min="2" max="2" width="23.7265625" style="48" customWidth="1"/>
    <col min="3" max="3" width="21.26953125" style="48" customWidth="1"/>
    <col min="4" max="4" width="19.54296875" style="48" customWidth="1"/>
    <col min="5" max="5" width="15.7265625" style="48" customWidth="1"/>
    <col min="6" max="6" width="16.7265625" style="48" customWidth="1"/>
    <col min="9" max="9" width="20.7265625" customWidth="1"/>
    <col min="10" max="28" width="6.7265625" customWidth="1"/>
  </cols>
  <sheetData>
    <row r="1" spans="1:29" s="48" customFormat="1" ht="28.15" customHeight="1" thickBot="1" x14ac:dyDescent="0.35">
      <c r="A1" s="233" t="s">
        <v>402</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48"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48" customFormat="1" ht="18.5" thickBot="1" x14ac:dyDescent="0.45">
      <c r="A3" s="131" t="s">
        <v>403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48"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48" customFormat="1" ht="48" customHeight="1" x14ac:dyDescent="0.3">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9123</v>
      </c>
      <c r="E6" s="126">
        <v>7913.79</v>
      </c>
      <c r="F6" s="120">
        <v>1.153</v>
      </c>
      <c r="G6" s="120">
        <v>1.129</v>
      </c>
      <c r="H6" s="121">
        <v>1.177</v>
      </c>
      <c r="I6" s="122">
        <v>21</v>
      </c>
      <c r="J6" s="120">
        <v>0.56899999999999995</v>
      </c>
      <c r="K6" s="120">
        <v>0.65400000000000003</v>
      </c>
      <c r="L6" s="120">
        <v>0.66</v>
      </c>
      <c r="M6" s="120">
        <v>0.70499999999999996</v>
      </c>
      <c r="N6" s="120">
        <v>0.73</v>
      </c>
      <c r="O6" s="120">
        <v>0.74299999999999999</v>
      </c>
      <c r="P6" s="120">
        <v>1.002</v>
      </c>
      <c r="Q6" s="120">
        <v>1.006</v>
      </c>
      <c r="R6" s="120">
        <v>1.07</v>
      </c>
      <c r="S6" s="120">
        <v>1.179</v>
      </c>
      <c r="T6" s="120">
        <v>1.22</v>
      </c>
      <c r="U6" s="120">
        <v>1.2370000000000001</v>
      </c>
      <c r="V6" s="120">
        <v>1.2529999999999999</v>
      </c>
      <c r="W6" s="120">
        <v>1.379</v>
      </c>
      <c r="X6" s="120">
        <v>1.4950000000000001</v>
      </c>
      <c r="Y6" s="120">
        <v>1.5629999999999999</v>
      </c>
      <c r="Z6" s="120">
        <v>1.615</v>
      </c>
      <c r="AA6" s="120">
        <v>1.7410000000000001</v>
      </c>
      <c r="AB6" s="142">
        <v>1.7609999999999999</v>
      </c>
      <c r="AC6" s="155"/>
    </row>
    <row r="7" spans="1:29" x14ac:dyDescent="0.35">
      <c r="A7" s="82" t="s">
        <v>199</v>
      </c>
      <c r="B7" s="77">
        <v>199</v>
      </c>
      <c r="C7" s="79">
        <v>897697</v>
      </c>
      <c r="D7" s="94">
        <v>139002</v>
      </c>
      <c r="E7" s="95">
        <v>116469.81</v>
      </c>
      <c r="F7" s="92">
        <v>1.1930000000000001</v>
      </c>
      <c r="G7" s="92">
        <v>1.1870000000000001</v>
      </c>
      <c r="H7" s="93">
        <v>1.2</v>
      </c>
      <c r="I7" s="8">
        <v>199</v>
      </c>
      <c r="J7" s="9">
        <v>0.52700000000000002</v>
      </c>
      <c r="K7" s="9">
        <v>0.71399999999999997</v>
      </c>
      <c r="L7" s="9">
        <v>0.77900000000000003</v>
      </c>
      <c r="M7" s="9">
        <v>0.83299999999999996</v>
      </c>
      <c r="N7" s="9">
        <v>0.89900000000000002</v>
      </c>
      <c r="O7" s="9">
        <v>0.96199999999999997</v>
      </c>
      <c r="P7" s="9">
        <v>1.0229999999999999</v>
      </c>
      <c r="Q7" s="9">
        <v>1.0780000000000001</v>
      </c>
      <c r="R7" s="9">
        <v>1.1140000000000001</v>
      </c>
      <c r="S7" s="9">
        <v>1.179</v>
      </c>
      <c r="T7" s="9">
        <v>1.2070000000000001</v>
      </c>
      <c r="U7" s="9">
        <v>1.252</v>
      </c>
      <c r="V7" s="9">
        <v>1.319</v>
      </c>
      <c r="W7" s="9">
        <v>1.413</v>
      </c>
      <c r="X7" s="9">
        <v>1.484</v>
      </c>
      <c r="Y7" s="9">
        <v>1.62</v>
      </c>
      <c r="Z7" s="9">
        <v>1.6779999999999999</v>
      </c>
      <c r="AA7" s="9">
        <v>1.7729999999999999</v>
      </c>
      <c r="AB7" s="83">
        <v>2.0430000000000001</v>
      </c>
      <c r="AC7" s="155"/>
    </row>
    <row r="8" spans="1:29" x14ac:dyDescent="0.35">
      <c r="A8" s="141" t="s">
        <v>201</v>
      </c>
      <c r="B8" s="119">
        <v>146</v>
      </c>
      <c r="C8" s="124">
        <v>939589</v>
      </c>
      <c r="D8" s="125">
        <v>96021</v>
      </c>
      <c r="E8" s="126">
        <v>91869.640999999989</v>
      </c>
      <c r="F8" s="120">
        <v>1.0449999999999999</v>
      </c>
      <c r="G8" s="120">
        <v>1.0389999999999999</v>
      </c>
      <c r="H8" s="121">
        <v>1.052</v>
      </c>
      <c r="I8" s="122">
        <v>146</v>
      </c>
      <c r="J8" s="120">
        <v>0.308</v>
      </c>
      <c r="K8" s="120">
        <v>0.44500000000000001</v>
      </c>
      <c r="L8" s="120">
        <v>0.60699999999999998</v>
      </c>
      <c r="M8" s="120">
        <v>0.68899999999999995</v>
      </c>
      <c r="N8" s="120">
        <v>0.751</v>
      </c>
      <c r="O8" s="120">
        <v>0.80900000000000005</v>
      </c>
      <c r="P8" s="120">
        <v>0.84299999999999997</v>
      </c>
      <c r="Q8" s="120">
        <v>0.90500000000000003</v>
      </c>
      <c r="R8" s="120">
        <v>0.94099999999999995</v>
      </c>
      <c r="S8" s="120">
        <v>1.0554999999999999</v>
      </c>
      <c r="T8" s="120">
        <v>1.0940000000000001</v>
      </c>
      <c r="U8" s="120">
        <v>1.157</v>
      </c>
      <c r="V8" s="120">
        <v>1.2110000000000001</v>
      </c>
      <c r="W8" s="120">
        <v>1.2729999999999999</v>
      </c>
      <c r="X8" s="120">
        <v>1.3580000000000001</v>
      </c>
      <c r="Y8" s="120">
        <v>1.4550000000000001</v>
      </c>
      <c r="Z8" s="120">
        <v>1.5960000000000001</v>
      </c>
      <c r="AA8" s="120">
        <v>1.7290000000000001</v>
      </c>
      <c r="AB8" s="142">
        <v>1.887</v>
      </c>
      <c r="AC8" s="155"/>
    </row>
    <row r="9" spans="1:29" x14ac:dyDescent="0.35">
      <c r="A9" s="141" t="s">
        <v>202</v>
      </c>
      <c r="B9" s="78">
        <v>390</v>
      </c>
      <c r="C9" s="80">
        <v>2330605</v>
      </c>
      <c r="D9" s="81">
        <v>259282</v>
      </c>
      <c r="E9" s="1">
        <v>251016.58800000019</v>
      </c>
      <c r="F9" s="120">
        <v>1.0329999999999999</v>
      </c>
      <c r="G9" s="120">
        <v>1.0289999999999999</v>
      </c>
      <c r="H9" s="121">
        <v>1.0369999999999999</v>
      </c>
      <c r="I9" s="8">
        <v>390</v>
      </c>
      <c r="J9" s="9">
        <v>0.34499999999999997</v>
      </c>
      <c r="K9" s="9">
        <v>0.52100000000000002</v>
      </c>
      <c r="L9" s="9">
        <v>0.60399999999999998</v>
      </c>
      <c r="M9" s="9">
        <v>0.67300000000000004</v>
      </c>
      <c r="N9" s="9">
        <v>0.75800000000000001</v>
      </c>
      <c r="O9" s="9">
        <v>0.83549999999999991</v>
      </c>
      <c r="P9" s="9">
        <v>0.89</v>
      </c>
      <c r="Q9" s="9">
        <v>0.93300000000000005</v>
      </c>
      <c r="R9" s="9">
        <v>0.97699999999999998</v>
      </c>
      <c r="S9" s="9">
        <v>1.0354999999999999</v>
      </c>
      <c r="T9" s="9">
        <v>1.085</v>
      </c>
      <c r="U9" s="9">
        <v>1.1284999999999998</v>
      </c>
      <c r="V9" s="9">
        <v>1.1579999999999999</v>
      </c>
      <c r="W9" s="9">
        <v>1.2250000000000001</v>
      </c>
      <c r="X9" s="9">
        <v>1.2769999999999999</v>
      </c>
      <c r="Y9" s="9">
        <v>1.3625</v>
      </c>
      <c r="Z9" s="9">
        <v>1.4530000000000001</v>
      </c>
      <c r="AA9" s="9">
        <v>1.5354999999999999</v>
      </c>
      <c r="AB9" s="83">
        <v>1.708</v>
      </c>
      <c r="AC9" s="155"/>
    </row>
    <row r="10" spans="1:29" ht="15" thickBot="1" x14ac:dyDescent="0.4">
      <c r="A10" s="143" t="s">
        <v>203</v>
      </c>
      <c r="B10" s="144">
        <v>24</v>
      </c>
      <c r="C10" s="145">
        <v>230152</v>
      </c>
      <c r="D10" s="146">
        <v>23610</v>
      </c>
      <c r="E10" s="147">
        <v>20529.944000000007</v>
      </c>
      <c r="F10" s="148">
        <v>1.1499999999999999</v>
      </c>
      <c r="G10" s="148">
        <v>1.135</v>
      </c>
      <c r="H10" s="149">
        <v>1.165</v>
      </c>
      <c r="I10" s="150">
        <v>24</v>
      </c>
      <c r="J10" s="148">
        <v>0.23699999999999999</v>
      </c>
      <c r="K10" s="148">
        <v>0.45300000000000001</v>
      </c>
      <c r="L10" s="148">
        <v>0.63600000000000001</v>
      </c>
      <c r="M10" s="148">
        <v>0.68799999999999994</v>
      </c>
      <c r="N10" s="148">
        <v>0.745</v>
      </c>
      <c r="O10" s="148">
        <v>0.84699999999999998</v>
      </c>
      <c r="P10" s="148">
        <v>0.89600000000000002</v>
      </c>
      <c r="Q10" s="148">
        <v>0.92300000000000004</v>
      </c>
      <c r="R10" s="148">
        <v>0.93500000000000005</v>
      </c>
      <c r="S10" s="148">
        <v>1.1404999999999998</v>
      </c>
      <c r="T10" s="148">
        <v>1.3260000000000001</v>
      </c>
      <c r="U10" s="148">
        <v>1.5069999999999999</v>
      </c>
      <c r="V10" s="148">
        <v>1.5329999999999999</v>
      </c>
      <c r="W10" s="148">
        <v>1.552</v>
      </c>
      <c r="X10" s="148">
        <v>1.6645000000000001</v>
      </c>
      <c r="Y10" s="148">
        <v>1.7589999999999999</v>
      </c>
      <c r="Z10" s="148">
        <v>1.7649999999999999</v>
      </c>
      <c r="AA10" s="148">
        <v>1.857</v>
      </c>
      <c r="AB10" s="151">
        <v>1.8979999999999999</v>
      </c>
      <c r="AC10" s="155"/>
    </row>
    <row r="11" spans="1:29" ht="13" customHeight="1" x14ac:dyDescent="0.35">
      <c r="A11" s="132" t="s">
        <v>671</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3" customHeight="1" x14ac:dyDescent="0.35">
      <c r="A12" s="132" t="s">
        <v>404</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3" customHeight="1" x14ac:dyDescent="0.35">
      <c r="A13" s="132" t="s">
        <v>207</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x14ac:dyDescent="0.35">
      <c r="A14" s="129"/>
      <c r="B14" s="128"/>
      <c r="C14" s="128"/>
      <c r="D14" s="128"/>
      <c r="E14" s="128"/>
      <c r="F14" s="128"/>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36" customHeight="1" thickBot="1" x14ac:dyDescent="0.4">
      <c r="A15" s="251" t="s">
        <v>405</v>
      </c>
      <c r="B15" s="251"/>
      <c r="C15" s="251"/>
      <c r="D15" s="251"/>
      <c r="E15" s="251"/>
      <c r="F15" s="251"/>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42.5" x14ac:dyDescent="0.35">
      <c r="A16" s="99" t="s">
        <v>388</v>
      </c>
      <c r="B16" s="100" t="s">
        <v>273</v>
      </c>
      <c r="C16" s="100" t="s">
        <v>241</v>
      </c>
      <c r="D16" s="100" t="s">
        <v>242</v>
      </c>
      <c r="E16" s="113" t="s">
        <v>211</v>
      </c>
      <c r="F16" s="107" t="s">
        <v>212</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28" x14ac:dyDescent="0.35">
      <c r="A17" s="247" t="s">
        <v>389</v>
      </c>
      <c r="B17" s="91" t="s">
        <v>217</v>
      </c>
      <c r="C17" s="91" t="s">
        <v>245</v>
      </c>
      <c r="D17" s="91" t="s">
        <v>253</v>
      </c>
      <c r="E17" s="108">
        <v>6702</v>
      </c>
      <c r="F17" s="104">
        <v>73.459999999999994</v>
      </c>
      <c r="G17" s="96"/>
      <c r="H17" s="96"/>
      <c r="I17" s="74" t="s">
        <v>398</v>
      </c>
      <c r="J17" s="69" t="s">
        <v>245</v>
      </c>
      <c r="K17" s="69" t="s">
        <v>675</v>
      </c>
      <c r="L17" s="96"/>
      <c r="M17" s="96"/>
      <c r="N17" s="96"/>
      <c r="O17" s="96"/>
      <c r="P17" s="96"/>
      <c r="Q17" s="96"/>
      <c r="R17" s="96"/>
      <c r="S17" s="96"/>
      <c r="T17" s="96"/>
      <c r="U17" s="96"/>
      <c r="V17" s="96"/>
      <c r="W17" s="96"/>
      <c r="X17" s="96"/>
      <c r="Y17" s="96"/>
      <c r="Z17" s="96"/>
      <c r="AA17" s="96"/>
      <c r="AB17" s="96"/>
      <c r="AC17" s="96"/>
    </row>
    <row r="18" spans="1:29" ht="30.75" customHeight="1" x14ac:dyDescent="0.35">
      <c r="A18" s="248"/>
      <c r="B18" s="109" t="s">
        <v>223</v>
      </c>
      <c r="C18" s="109" t="s">
        <v>675</v>
      </c>
      <c r="D18" s="109" t="s">
        <v>244</v>
      </c>
      <c r="E18" s="88">
        <v>1318</v>
      </c>
      <c r="F18" s="87">
        <v>14.45</v>
      </c>
      <c r="G18" s="96"/>
      <c r="H18" s="96"/>
      <c r="I18" s="73" t="s">
        <v>198</v>
      </c>
      <c r="J18" s="70">
        <f>SUM(F17,F20:F26)</f>
        <v>78.259999999999991</v>
      </c>
      <c r="K18" s="70">
        <f>SUM(F18:F19)</f>
        <v>21.74</v>
      </c>
      <c r="L18" s="96"/>
      <c r="M18" s="96"/>
      <c r="N18" s="96"/>
      <c r="O18" s="96"/>
      <c r="P18" s="96"/>
      <c r="Q18" s="96"/>
      <c r="R18" s="96"/>
      <c r="S18" s="96"/>
      <c r="T18" s="96"/>
      <c r="U18" s="96"/>
      <c r="V18" s="96"/>
      <c r="W18" s="96"/>
      <c r="X18" s="96"/>
      <c r="Y18" s="96"/>
      <c r="Z18" s="96"/>
      <c r="AA18" s="96"/>
      <c r="AB18" s="96"/>
      <c r="AC18" s="96"/>
    </row>
    <row r="19" spans="1:29" ht="31.5" customHeight="1" x14ac:dyDescent="0.35">
      <c r="A19" s="248"/>
      <c r="B19" s="109" t="s">
        <v>231</v>
      </c>
      <c r="C19" s="109" t="s">
        <v>675</v>
      </c>
      <c r="D19" s="71" t="s">
        <v>244</v>
      </c>
      <c r="E19" s="88">
        <v>665</v>
      </c>
      <c r="F19" s="87">
        <v>7.29</v>
      </c>
      <c r="G19" s="96"/>
      <c r="H19" s="96"/>
      <c r="I19" s="73" t="s">
        <v>250</v>
      </c>
      <c r="J19" s="70">
        <f>SUM(F27,F30:F36)</f>
        <v>72.529999999999987</v>
      </c>
      <c r="K19" s="70">
        <f>SUM(F28:F29)</f>
        <v>27.47</v>
      </c>
      <c r="L19" s="96"/>
      <c r="M19" s="96"/>
      <c r="N19" s="96"/>
      <c r="O19" s="96"/>
      <c r="P19" s="96"/>
      <c r="Q19" s="96"/>
      <c r="R19" s="96"/>
      <c r="S19" s="96"/>
      <c r="T19" s="96"/>
      <c r="U19" s="96"/>
      <c r="V19" s="96"/>
      <c r="W19" s="96"/>
      <c r="X19" s="96"/>
      <c r="Y19" s="96"/>
      <c r="Z19" s="96"/>
      <c r="AA19" s="96"/>
      <c r="AB19" s="96"/>
      <c r="AC19" s="96"/>
    </row>
    <row r="20" spans="1:29" ht="28" x14ac:dyDescent="0.35">
      <c r="A20" s="248"/>
      <c r="B20" s="101" t="s">
        <v>278</v>
      </c>
      <c r="C20" s="101" t="s">
        <v>245</v>
      </c>
      <c r="D20" s="109" t="s">
        <v>253</v>
      </c>
      <c r="E20" s="88">
        <v>347</v>
      </c>
      <c r="F20" s="87">
        <v>3.8</v>
      </c>
      <c r="G20" s="96"/>
      <c r="H20" s="96"/>
      <c r="I20" s="73" t="s">
        <v>201</v>
      </c>
      <c r="J20" s="70">
        <f>SUM(F37,F40:F46)</f>
        <v>59.8</v>
      </c>
      <c r="K20" s="70">
        <f>SUM(F38:F39)</f>
        <v>40.21</v>
      </c>
      <c r="L20" s="96"/>
      <c r="M20" s="96"/>
      <c r="N20" s="96"/>
      <c r="O20" s="96"/>
      <c r="P20" s="96"/>
      <c r="Q20" s="96"/>
      <c r="R20" s="96"/>
      <c r="S20" s="96"/>
      <c r="T20" s="96"/>
      <c r="U20" s="96"/>
      <c r="V20" s="96"/>
      <c r="W20" s="96"/>
      <c r="X20" s="96"/>
      <c r="Y20" s="96"/>
      <c r="Z20" s="96"/>
      <c r="AA20" s="96"/>
      <c r="AB20" s="96"/>
      <c r="AC20" s="96"/>
    </row>
    <row r="21" spans="1:29" x14ac:dyDescent="0.35">
      <c r="A21" s="248"/>
      <c r="B21" s="101" t="s">
        <v>284</v>
      </c>
      <c r="C21" s="101" t="s">
        <v>245</v>
      </c>
      <c r="D21" s="109" t="s">
        <v>244</v>
      </c>
      <c r="E21" s="88">
        <v>33</v>
      </c>
      <c r="F21" s="87">
        <v>0.36</v>
      </c>
      <c r="G21" s="96"/>
      <c r="H21" s="96"/>
      <c r="I21" s="73" t="s">
        <v>255</v>
      </c>
      <c r="J21" s="70">
        <f>SUM(F47,F50:F56)</f>
        <v>62.760000000000012</v>
      </c>
      <c r="K21" s="70">
        <f>SUM(F48:F49)</f>
        <v>37.239999999999995</v>
      </c>
      <c r="L21" s="96"/>
      <c r="M21" s="96"/>
      <c r="N21" s="96"/>
      <c r="O21" s="96"/>
      <c r="P21" s="96"/>
      <c r="Q21" s="96"/>
      <c r="R21" s="96"/>
      <c r="S21" s="96"/>
      <c r="T21" s="96"/>
      <c r="U21" s="96"/>
      <c r="V21" s="96"/>
      <c r="W21" s="96"/>
      <c r="X21" s="96"/>
      <c r="Y21" s="96"/>
      <c r="Z21" s="96"/>
      <c r="AA21" s="96"/>
      <c r="AB21" s="96"/>
      <c r="AC21" s="96"/>
    </row>
    <row r="22" spans="1:29" ht="28" x14ac:dyDescent="0.35">
      <c r="A22" s="248"/>
      <c r="B22" s="109" t="s">
        <v>279</v>
      </c>
      <c r="C22" s="101" t="s">
        <v>245</v>
      </c>
      <c r="D22" s="109" t="s">
        <v>280</v>
      </c>
      <c r="E22" s="88">
        <v>27</v>
      </c>
      <c r="F22" s="87">
        <v>0.3</v>
      </c>
      <c r="G22" s="96"/>
      <c r="H22" s="96"/>
      <c r="I22" s="73" t="s">
        <v>203</v>
      </c>
      <c r="J22" s="70">
        <f>SUM(F57,F60:F66)</f>
        <v>53.180000000000007</v>
      </c>
      <c r="K22" s="70">
        <f>SUM(F58:F59)</f>
        <v>46.83</v>
      </c>
      <c r="L22" s="96"/>
      <c r="M22" s="96"/>
      <c r="N22" s="96"/>
      <c r="O22" s="96"/>
      <c r="P22" s="96"/>
      <c r="Q22" s="96"/>
      <c r="R22" s="96"/>
      <c r="S22" s="96"/>
      <c r="T22" s="96"/>
      <c r="U22" s="96"/>
      <c r="V22" s="96"/>
      <c r="W22" s="96"/>
      <c r="X22" s="96"/>
      <c r="Y22" s="96"/>
      <c r="Z22" s="96"/>
      <c r="AA22" s="96"/>
      <c r="AB22" s="96"/>
      <c r="AC22" s="96"/>
    </row>
    <row r="23" spans="1:29" ht="28" x14ac:dyDescent="0.35">
      <c r="A23" s="248"/>
      <c r="B23" s="101" t="s">
        <v>286</v>
      </c>
      <c r="C23" s="101" t="s">
        <v>245</v>
      </c>
      <c r="D23" s="109" t="s">
        <v>253</v>
      </c>
      <c r="E23" s="88">
        <v>20</v>
      </c>
      <c r="F23" s="87">
        <v>0.22</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ht="28" x14ac:dyDescent="0.35">
      <c r="A24" s="248"/>
      <c r="B24" s="101" t="s">
        <v>282</v>
      </c>
      <c r="C24" s="101" t="s">
        <v>245</v>
      </c>
      <c r="D24" s="109" t="s">
        <v>253</v>
      </c>
      <c r="E24" s="110">
        <v>11</v>
      </c>
      <c r="F24" s="105">
        <v>0.12</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 x14ac:dyDescent="0.35">
      <c r="A25" s="248"/>
      <c r="B25" s="101" t="s">
        <v>285</v>
      </c>
      <c r="C25" s="101" t="s">
        <v>245</v>
      </c>
      <c r="D25" s="109" t="s">
        <v>280</v>
      </c>
      <c r="E25" s="110">
        <v>0</v>
      </c>
      <c r="F25" s="105">
        <v>0</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5" thickBot="1" x14ac:dyDescent="0.4">
      <c r="A26" s="249"/>
      <c r="B26" s="102" t="s">
        <v>283</v>
      </c>
      <c r="C26" s="102" t="s">
        <v>245</v>
      </c>
      <c r="D26" s="109" t="s">
        <v>280</v>
      </c>
      <c r="E26" s="112">
        <v>0</v>
      </c>
      <c r="F26" s="106">
        <v>0</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 x14ac:dyDescent="0.35">
      <c r="A27" s="247" t="s">
        <v>406</v>
      </c>
      <c r="B27" s="91" t="s">
        <v>217</v>
      </c>
      <c r="C27" s="91" t="s">
        <v>245</v>
      </c>
      <c r="D27" s="91" t="s">
        <v>253</v>
      </c>
      <c r="E27" s="108">
        <v>93432</v>
      </c>
      <c r="F27" s="104">
        <v>68.5</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30.75" customHeight="1" x14ac:dyDescent="0.35">
      <c r="A28" s="248"/>
      <c r="B28" s="109" t="s">
        <v>223</v>
      </c>
      <c r="C28" s="109" t="s">
        <v>675</v>
      </c>
      <c r="D28" s="109" t="s">
        <v>244</v>
      </c>
      <c r="E28" s="88">
        <v>24243</v>
      </c>
      <c r="F28" s="87">
        <v>17.77</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31.5" customHeight="1" x14ac:dyDescent="0.35">
      <c r="A29" s="248"/>
      <c r="B29" s="109" t="s">
        <v>231</v>
      </c>
      <c r="C29" s="109" t="s">
        <v>675</v>
      </c>
      <c r="D29" s="109" t="s">
        <v>244</v>
      </c>
      <c r="E29" s="88">
        <v>13231</v>
      </c>
      <c r="F29" s="87">
        <v>9.6999999999999993</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 x14ac:dyDescent="0.35">
      <c r="A30" s="248"/>
      <c r="B30" s="101" t="s">
        <v>278</v>
      </c>
      <c r="C30" s="101" t="s">
        <v>245</v>
      </c>
      <c r="D30" s="109" t="s">
        <v>253</v>
      </c>
      <c r="E30" s="88">
        <v>2700</v>
      </c>
      <c r="F30" s="87">
        <v>1.98</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 x14ac:dyDescent="0.35">
      <c r="A31" s="248"/>
      <c r="B31" s="101" t="s">
        <v>279</v>
      </c>
      <c r="C31" s="101" t="s">
        <v>245</v>
      </c>
      <c r="D31" s="109" t="s">
        <v>280</v>
      </c>
      <c r="E31" s="88">
        <v>1469</v>
      </c>
      <c r="F31" s="87">
        <v>1.08</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 x14ac:dyDescent="0.35">
      <c r="A32" s="248"/>
      <c r="B32" s="101" t="s">
        <v>286</v>
      </c>
      <c r="C32" s="101" t="s">
        <v>245</v>
      </c>
      <c r="D32" s="109" t="s">
        <v>253</v>
      </c>
      <c r="E32" s="88">
        <v>752</v>
      </c>
      <c r="F32" s="87">
        <v>0.55000000000000004</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9" t="s">
        <v>284</v>
      </c>
      <c r="C33" s="101" t="s">
        <v>245</v>
      </c>
      <c r="D33" s="109" t="s">
        <v>244</v>
      </c>
      <c r="E33" s="88">
        <v>282</v>
      </c>
      <c r="F33" s="87">
        <v>0.21</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ht="28" x14ac:dyDescent="0.35">
      <c r="A34" s="248"/>
      <c r="B34" s="101" t="s">
        <v>282</v>
      </c>
      <c r="C34" s="101" t="s">
        <v>245</v>
      </c>
      <c r="D34" s="109" t="s">
        <v>253</v>
      </c>
      <c r="E34" s="110">
        <v>254</v>
      </c>
      <c r="F34" s="105">
        <v>0.19</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28" x14ac:dyDescent="0.35">
      <c r="A35" s="248"/>
      <c r="B35" s="101" t="s">
        <v>283</v>
      </c>
      <c r="C35" s="101" t="s">
        <v>245</v>
      </c>
      <c r="D35" s="109" t="s">
        <v>280</v>
      </c>
      <c r="E35" s="110">
        <v>33</v>
      </c>
      <c r="F35" s="105">
        <v>0.02</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28.5" thickBot="1" x14ac:dyDescent="0.4">
      <c r="A36" s="249"/>
      <c r="B36" s="102" t="s">
        <v>285</v>
      </c>
      <c r="C36" s="102" t="s">
        <v>245</v>
      </c>
      <c r="D36" s="109" t="s">
        <v>280</v>
      </c>
      <c r="E36" s="112">
        <v>0</v>
      </c>
      <c r="F36" s="106">
        <v>0</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8" x14ac:dyDescent="0.35">
      <c r="A37" s="247" t="s">
        <v>391</v>
      </c>
      <c r="B37" s="91" t="s">
        <v>217</v>
      </c>
      <c r="C37" s="91" t="s">
        <v>245</v>
      </c>
      <c r="D37" s="91" t="s">
        <v>253</v>
      </c>
      <c r="E37" s="108">
        <v>51691</v>
      </c>
      <c r="F37" s="104">
        <v>54.23</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30.75" customHeight="1" x14ac:dyDescent="0.35">
      <c r="A38" s="248"/>
      <c r="B38" s="109" t="s">
        <v>223</v>
      </c>
      <c r="C38" s="109" t="s">
        <v>675</v>
      </c>
      <c r="D38" s="109" t="s">
        <v>244</v>
      </c>
      <c r="E38" s="88">
        <v>20262</v>
      </c>
      <c r="F38" s="87">
        <v>21.26</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31.5" customHeight="1" x14ac:dyDescent="0.35">
      <c r="A39" s="248"/>
      <c r="B39" s="109" t="s">
        <v>231</v>
      </c>
      <c r="C39" s="109" t="s">
        <v>675</v>
      </c>
      <c r="D39" s="109" t="s">
        <v>244</v>
      </c>
      <c r="E39" s="88">
        <v>18059</v>
      </c>
      <c r="F39" s="87">
        <v>18.95</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 x14ac:dyDescent="0.35">
      <c r="A40" s="248"/>
      <c r="B40" s="101" t="s">
        <v>278</v>
      </c>
      <c r="C40" s="101" t="s">
        <v>245</v>
      </c>
      <c r="D40" s="109" t="s">
        <v>253</v>
      </c>
      <c r="E40" s="88">
        <v>3618</v>
      </c>
      <c r="F40" s="87">
        <v>3.8</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 x14ac:dyDescent="0.35">
      <c r="A41" s="248"/>
      <c r="B41" s="101" t="s">
        <v>279</v>
      </c>
      <c r="C41" s="101" t="s">
        <v>245</v>
      </c>
      <c r="D41" s="109" t="s">
        <v>280</v>
      </c>
      <c r="E41" s="88">
        <v>565</v>
      </c>
      <c r="F41" s="87">
        <v>0.59</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 x14ac:dyDescent="0.35">
      <c r="A42" s="248"/>
      <c r="B42" s="101" t="s">
        <v>282</v>
      </c>
      <c r="C42" s="101" t="s">
        <v>245</v>
      </c>
      <c r="D42" s="109" t="s">
        <v>253</v>
      </c>
      <c r="E42" s="88">
        <v>429</v>
      </c>
      <c r="F42" s="87">
        <v>0.45</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28" x14ac:dyDescent="0.35">
      <c r="A43" s="248"/>
      <c r="B43" s="101" t="s">
        <v>286</v>
      </c>
      <c r="C43" s="101" t="s">
        <v>245</v>
      </c>
      <c r="D43" s="109" t="s">
        <v>253</v>
      </c>
      <c r="E43" s="88">
        <v>418</v>
      </c>
      <c r="F43" s="87">
        <v>0.44</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248"/>
      <c r="B44" s="109" t="s">
        <v>284</v>
      </c>
      <c r="C44" s="101" t="s">
        <v>245</v>
      </c>
      <c r="D44" s="109" t="s">
        <v>244</v>
      </c>
      <c r="E44" s="110">
        <v>164</v>
      </c>
      <c r="F44" s="105">
        <v>0.17</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 x14ac:dyDescent="0.35">
      <c r="A45" s="248"/>
      <c r="B45" s="101" t="s">
        <v>283</v>
      </c>
      <c r="C45" s="101" t="s">
        <v>245</v>
      </c>
      <c r="D45" s="109" t="s">
        <v>280</v>
      </c>
      <c r="E45" s="110">
        <v>117</v>
      </c>
      <c r="F45" s="105">
        <v>0.12</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28.5" thickBot="1" x14ac:dyDescent="0.4">
      <c r="A46" s="249"/>
      <c r="B46" s="102" t="s">
        <v>285</v>
      </c>
      <c r="C46" s="102" t="s">
        <v>245</v>
      </c>
      <c r="D46" s="109" t="s">
        <v>280</v>
      </c>
      <c r="E46" s="112">
        <v>0</v>
      </c>
      <c r="F46" s="106">
        <v>0</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28" x14ac:dyDescent="0.35">
      <c r="A47" s="247" t="s">
        <v>407</v>
      </c>
      <c r="B47" s="91" t="s">
        <v>217</v>
      </c>
      <c r="C47" s="91" t="s">
        <v>245</v>
      </c>
      <c r="D47" s="91" t="s">
        <v>253</v>
      </c>
      <c r="E47" s="108">
        <v>146872</v>
      </c>
      <c r="F47" s="104">
        <v>58.13</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30.75" customHeight="1" x14ac:dyDescent="0.35">
      <c r="A48" s="248"/>
      <c r="B48" s="109" t="s">
        <v>223</v>
      </c>
      <c r="C48" s="109" t="s">
        <v>675</v>
      </c>
      <c r="D48" s="109" t="s">
        <v>244</v>
      </c>
      <c r="E48" s="88">
        <v>56086</v>
      </c>
      <c r="F48" s="87">
        <v>22.2</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30.75" customHeight="1" x14ac:dyDescent="0.35">
      <c r="A49" s="248"/>
      <c r="B49" s="109" t="s">
        <v>231</v>
      </c>
      <c r="C49" s="109" t="s">
        <v>675</v>
      </c>
      <c r="D49" s="109" t="s">
        <v>244</v>
      </c>
      <c r="E49" s="88">
        <v>38000</v>
      </c>
      <c r="F49" s="87">
        <v>15.04</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 x14ac:dyDescent="0.35">
      <c r="A50" s="248"/>
      <c r="B50" s="101" t="s">
        <v>278</v>
      </c>
      <c r="C50" s="101" t="s">
        <v>245</v>
      </c>
      <c r="D50" s="109" t="s">
        <v>253</v>
      </c>
      <c r="E50" s="88">
        <v>8005</v>
      </c>
      <c r="F50" s="87">
        <v>3.17</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28" x14ac:dyDescent="0.35">
      <c r="A51" s="248"/>
      <c r="B51" s="101" t="s">
        <v>286</v>
      </c>
      <c r="C51" s="101" t="s">
        <v>245</v>
      </c>
      <c r="D51" s="109" t="s">
        <v>253</v>
      </c>
      <c r="E51" s="88">
        <v>1258</v>
      </c>
      <c r="F51" s="87">
        <v>0.5</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 x14ac:dyDescent="0.35">
      <c r="A52" s="248"/>
      <c r="B52" s="109" t="s">
        <v>282</v>
      </c>
      <c r="C52" s="101" t="s">
        <v>245</v>
      </c>
      <c r="D52" s="109" t="s">
        <v>253</v>
      </c>
      <c r="E52" s="88">
        <v>847</v>
      </c>
      <c r="F52" s="87">
        <v>0.34</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1" t="s">
        <v>284</v>
      </c>
      <c r="C53" s="101" t="s">
        <v>245</v>
      </c>
      <c r="D53" s="109" t="s">
        <v>244</v>
      </c>
      <c r="E53" s="88">
        <v>684</v>
      </c>
      <c r="F53" s="87">
        <v>0.27</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28" x14ac:dyDescent="0.35">
      <c r="A54" s="248"/>
      <c r="B54" s="101" t="s">
        <v>279</v>
      </c>
      <c r="C54" s="101" t="s">
        <v>245</v>
      </c>
      <c r="D54" s="109" t="s">
        <v>280</v>
      </c>
      <c r="E54" s="110">
        <v>667</v>
      </c>
      <c r="F54" s="105">
        <v>0.26</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28" x14ac:dyDescent="0.35">
      <c r="A55" s="248"/>
      <c r="B55" s="101" t="s">
        <v>283</v>
      </c>
      <c r="C55" s="101" t="s">
        <v>245</v>
      </c>
      <c r="D55" s="109" t="s">
        <v>280</v>
      </c>
      <c r="E55" s="110">
        <v>225</v>
      </c>
      <c r="F55" s="105">
        <v>0.09</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5" thickBot="1" x14ac:dyDescent="0.4">
      <c r="A56" s="249"/>
      <c r="B56" s="102" t="s">
        <v>285</v>
      </c>
      <c r="C56" s="102" t="s">
        <v>245</v>
      </c>
      <c r="D56" s="109" t="s">
        <v>280</v>
      </c>
      <c r="E56" s="112">
        <v>0</v>
      </c>
      <c r="F56" s="106">
        <v>0</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 x14ac:dyDescent="0.35">
      <c r="A57" s="247" t="s">
        <v>393</v>
      </c>
      <c r="B57" s="91" t="s">
        <v>217</v>
      </c>
      <c r="C57" s="91" t="s">
        <v>245</v>
      </c>
      <c r="D57" s="91" t="s">
        <v>253</v>
      </c>
      <c r="E57" s="108">
        <v>12154</v>
      </c>
      <c r="F57" s="104">
        <v>51.48</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ht="30.75" customHeight="1" x14ac:dyDescent="0.35">
      <c r="A58" s="248"/>
      <c r="B58" s="109" t="s">
        <v>223</v>
      </c>
      <c r="C58" s="109" t="s">
        <v>675</v>
      </c>
      <c r="D58" s="109" t="s">
        <v>244</v>
      </c>
      <c r="E58" s="88">
        <v>6688</v>
      </c>
      <c r="F58" s="87">
        <v>28.33</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31.5" customHeight="1" x14ac:dyDescent="0.35">
      <c r="A59" s="248"/>
      <c r="B59" s="109" t="s">
        <v>231</v>
      </c>
      <c r="C59" s="109" t="s">
        <v>675</v>
      </c>
      <c r="D59" s="109" t="s">
        <v>244</v>
      </c>
      <c r="E59" s="88">
        <v>4368</v>
      </c>
      <c r="F59" s="87">
        <v>18.5</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 x14ac:dyDescent="0.35">
      <c r="A60" s="248"/>
      <c r="B60" s="101" t="s">
        <v>278</v>
      </c>
      <c r="C60" s="101" t="s">
        <v>245</v>
      </c>
      <c r="D60" s="109" t="s">
        <v>253</v>
      </c>
      <c r="E60" s="88">
        <v>257</v>
      </c>
      <c r="F60" s="87">
        <v>1.0900000000000001</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 x14ac:dyDescent="0.35">
      <c r="A61" s="248"/>
      <c r="B61" s="101" t="s">
        <v>279</v>
      </c>
      <c r="C61" s="101" t="s">
        <v>245</v>
      </c>
      <c r="D61" s="109" t="s">
        <v>280</v>
      </c>
      <c r="E61" s="88">
        <v>47</v>
      </c>
      <c r="F61" s="87">
        <v>0.2</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 x14ac:dyDescent="0.35">
      <c r="A62" s="248"/>
      <c r="B62" s="101" t="s">
        <v>282</v>
      </c>
      <c r="C62" s="101" t="s">
        <v>245</v>
      </c>
      <c r="D62" s="109" t="s">
        <v>253</v>
      </c>
      <c r="E62" s="88">
        <v>42</v>
      </c>
      <c r="F62" s="87">
        <v>0.18</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101" t="s">
        <v>284</v>
      </c>
      <c r="C63" s="101" t="s">
        <v>245</v>
      </c>
      <c r="D63" s="109" t="s">
        <v>244</v>
      </c>
      <c r="E63" s="88">
        <v>23</v>
      </c>
      <c r="F63" s="87">
        <v>0.1</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28" x14ac:dyDescent="0.35">
      <c r="A64" s="248"/>
      <c r="B64" s="101" t="s">
        <v>286</v>
      </c>
      <c r="C64" s="101" t="s">
        <v>245</v>
      </c>
      <c r="D64" s="109" t="s">
        <v>253</v>
      </c>
      <c r="E64" s="110">
        <v>23</v>
      </c>
      <c r="F64" s="105">
        <v>0.1</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 x14ac:dyDescent="0.35">
      <c r="A65" s="248"/>
      <c r="B65" s="109" t="s">
        <v>283</v>
      </c>
      <c r="C65" s="101" t="s">
        <v>245</v>
      </c>
      <c r="D65" s="109" t="s">
        <v>280</v>
      </c>
      <c r="E65" s="110">
        <v>8</v>
      </c>
      <c r="F65" s="105">
        <v>0.03</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28.5" thickBot="1" x14ac:dyDescent="0.4">
      <c r="A66" s="249"/>
      <c r="B66" s="102" t="s">
        <v>285</v>
      </c>
      <c r="C66" s="102" t="s">
        <v>245</v>
      </c>
      <c r="D66" s="111" t="s">
        <v>280</v>
      </c>
      <c r="E66" s="112">
        <v>0</v>
      </c>
      <c r="F66" s="106">
        <v>0</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3" customHeight="1" x14ac:dyDescent="0.35">
      <c r="A67" s="132" t="s">
        <v>235</v>
      </c>
      <c r="B67" s="128"/>
      <c r="C67" s="128"/>
      <c r="D67" s="128"/>
      <c r="E67" s="128"/>
      <c r="F67" s="128"/>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35">
      <c r="A68" s="127"/>
      <c r="B68" s="155"/>
      <c r="C68" s="155"/>
      <c r="D68" s="155"/>
      <c r="E68" s="155"/>
      <c r="F68" s="155"/>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35">
      <c r="A69" s="127"/>
      <c r="B69" s="155"/>
      <c r="C69" s="155"/>
      <c r="D69" s="155"/>
      <c r="E69" s="155"/>
      <c r="F69" s="155"/>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127"/>
      <c r="B70" s="155"/>
      <c r="C70" s="155"/>
      <c r="D70" s="155"/>
      <c r="E70" s="155"/>
      <c r="F70" s="155"/>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127"/>
      <c r="B71" s="155"/>
      <c r="C71" s="155"/>
      <c r="D71" s="155"/>
      <c r="E71" s="155"/>
      <c r="F71" s="155"/>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127"/>
      <c r="B72" s="155"/>
      <c r="C72" s="155"/>
      <c r="D72" s="155"/>
      <c r="E72" s="155"/>
      <c r="F72" s="155"/>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35">
      <c r="A73" s="127"/>
      <c r="B73" s="155"/>
      <c r="C73" s="155"/>
      <c r="D73" s="155"/>
      <c r="E73" s="155"/>
      <c r="F73" s="155"/>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127"/>
      <c r="B74" s="155"/>
      <c r="C74" s="155"/>
      <c r="D74" s="155"/>
      <c r="E74" s="155"/>
      <c r="F74" s="155"/>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35">
      <c r="A75" s="127"/>
      <c r="B75" s="155"/>
      <c r="C75" s="155"/>
      <c r="D75" s="155"/>
      <c r="E75" s="155"/>
      <c r="F75" s="155"/>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127"/>
      <c r="B76" s="155"/>
      <c r="C76" s="155"/>
      <c r="D76" s="155"/>
      <c r="E76" s="155"/>
      <c r="F76" s="155"/>
      <c r="G76" s="96"/>
      <c r="H76" s="96"/>
      <c r="I76" s="96"/>
      <c r="J76" s="96"/>
      <c r="K76" s="96"/>
      <c r="L76" s="96"/>
      <c r="M76" s="96"/>
      <c r="N76" s="96"/>
      <c r="O76" s="96"/>
      <c r="P76" s="96"/>
      <c r="Q76" s="96"/>
      <c r="R76" s="96"/>
      <c r="S76" s="96"/>
      <c r="T76" s="96"/>
      <c r="U76" s="96"/>
      <c r="V76" s="96"/>
      <c r="W76" s="96"/>
      <c r="X76" s="96"/>
      <c r="Y76" s="96"/>
      <c r="Z76" s="96"/>
      <c r="AA76" s="96"/>
      <c r="AB76" s="96"/>
      <c r="AC76" s="96"/>
    </row>
  </sheetData>
  <mergeCells count="10">
    <mergeCell ref="A1:AB1"/>
    <mergeCell ref="F4:H4"/>
    <mergeCell ref="I4:AB4"/>
    <mergeCell ref="D4:E4"/>
    <mergeCell ref="A57:A66"/>
    <mergeCell ref="A17:A26"/>
    <mergeCell ref="A27:A36"/>
    <mergeCell ref="A37:A46"/>
    <mergeCell ref="A47:A56"/>
    <mergeCell ref="A15:F1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D7CF-9E0F-48B3-835F-EAE265AE14E0}">
  <dimension ref="A1:AC77"/>
  <sheetViews>
    <sheetView zoomScaleNormal="100" workbookViewId="0">
      <selection sqref="A1:AB1"/>
    </sheetView>
  </sheetViews>
  <sheetFormatPr defaultRowHeight="14.5" x14ac:dyDescent="0.35"/>
  <cols>
    <col min="1" max="1" width="27.26953125" style="51" customWidth="1"/>
    <col min="2" max="2" width="24.81640625" style="50" customWidth="1"/>
    <col min="3" max="3" width="16.81640625" style="50" customWidth="1"/>
    <col min="4" max="4" width="21.7265625" style="50" customWidth="1"/>
    <col min="5" max="5" width="15.7265625" style="50" customWidth="1"/>
    <col min="6" max="6" width="16.7265625" style="50" customWidth="1"/>
    <col min="9" max="9" width="20.7265625" customWidth="1"/>
    <col min="10" max="28" width="6.7265625" customWidth="1"/>
  </cols>
  <sheetData>
    <row r="1" spans="1:29" s="50" customFormat="1" ht="28.15" customHeight="1" thickBot="1" x14ac:dyDescent="0.35">
      <c r="A1" s="233" t="s">
        <v>408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50"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50" customFormat="1" ht="18.5" thickBot="1" x14ac:dyDescent="0.45">
      <c r="A3" s="131" t="s">
        <v>409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50"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50" customFormat="1" ht="48" customHeight="1" x14ac:dyDescent="0.3">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6066</v>
      </c>
      <c r="E6" s="126">
        <v>6931.7970000000014</v>
      </c>
      <c r="F6" s="120">
        <v>0.875</v>
      </c>
      <c r="G6" s="120">
        <v>0.85299999999999998</v>
      </c>
      <c r="H6" s="121">
        <v>0.89700000000000002</v>
      </c>
      <c r="I6" s="122">
        <v>21</v>
      </c>
      <c r="J6" s="120">
        <v>0.309</v>
      </c>
      <c r="K6" s="120">
        <v>0.41799999999999998</v>
      </c>
      <c r="L6" s="120">
        <v>0.47899999999999998</v>
      </c>
      <c r="M6" s="120">
        <v>0.51700000000000002</v>
      </c>
      <c r="N6" s="120">
        <v>0.51700000000000002</v>
      </c>
      <c r="O6" s="120">
        <v>0.59399999999999997</v>
      </c>
      <c r="P6" s="120">
        <v>0.61699999999999999</v>
      </c>
      <c r="Q6" s="120">
        <v>0.63800000000000001</v>
      </c>
      <c r="R6" s="120">
        <v>0.72</v>
      </c>
      <c r="S6" s="120">
        <v>0.78800000000000003</v>
      </c>
      <c r="T6" s="120">
        <v>0.82299999999999995</v>
      </c>
      <c r="U6" s="120">
        <v>0.88900000000000001</v>
      </c>
      <c r="V6" s="120">
        <v>0.90800000000000003</v>
      </c>
      <c r="W6" s="120">
        <v>0.98799999999999999</v>
      </c>
      <c r="X6" s="120">
        <v>1.0089999999999999</v>
      </c>
      <c r="Y6" s="120">
        <v>1.1220000000000001</v>
      </c>
      <c r="Z6" s="120">
        <v>1.1559999999999999</v>
      </c>
      <c r="AA6" s="120">
        <v>1.2709999999999999</v>
      </c>
      <c r="AB6" s="142">
        <v>1.5720000000000001</v>
      </c>
      <c r="AC6" s="155"/>
    </row>
    <row r="7" spans="1:29" x14ac:dyDescent="0.35">
      <c r="A7" s="82" t="s">
        <v>199</v>
      </c>
      <c r="B7" s="77">
        <v>199</v>
      </c>
      <c r="C7" s="79">
        <v>897678</v>
      </c>
      <c r="D7" s="94">
        <v>114152</v>
      </c>
      <c r="E7" s="95">
        <v>110922.59699999999</v>
      </c>
      <c r="F7" s="92">
        <v>1.0289999999999999</v>
      </c>
      <c r="G7" s="92">
        <v>1.0229999999999999</v>
      </c>
      <c r="H7" s="93">
        <v>1.0349999999999999</v>
      </c>
      <c r="I7" s="8">
        <v>199</v>
      </c>
      <c r="J7" s="9">
        <v>0.39100000000000001</v>
      </c>
      <c r="K7" s="9">
        <v>0.45800000000000002</v>
      </c>
      <c r="L7" s="9">
        <v>0.49199999999999999</v>
      </c>
      <c r="M7" s="9">
        <v>0.55700000000000005</v>
      </c>
      <c r="N7" s="9">
        <v>0.59199999999999997</v>
      </c>
      <c r="O7" s="9">
        <v>0.65400000000000003</v>
      </c>
      <c r="P7" s="9">
        <v>0.69</v>
      </c>
      <c r="Q7" s="9">
        <v>0.75800000000000001</v>
      </c>
      <c r="R7" s="9">
        <v>0.82</v>
      </c>
      <c r="S7" s="9">
        <v>0.84499999999999997</v>
      </c>
      <c r="T7" s="9">
        <v>0.88900000000000001</v>
      </c>
      <c r="U7" s="9">
        <v>0.92100000000000004</v>
      </c>
      <c r="V7" s="9">
        <v>0.97399999999999998</v>
      </c>
      <c r="W7" s="9">
        <v>1.0429999999999999</v>
      </c>
      <c r="X7" s="9">
        <v>1.103</v>
      </c>
      <c r="Y7" s="9">
        <v>1.1819999999999999</v>
      </c>
      <c r="Z7" s="9">
        <v>1.3049999999999999</v>
      </c>
      <c r="AA7" s="9">
        <v>1.4419999999999999</v>
      </c>
      <c r="AB7" s="83">
        <v>1.653</v>
      </c>
      <c r="AC7" s="155"/>
    </row>
    <row r="8" spans="1:29" x14ac:dyDescent="0.35">
      <c r="A8" s="141" t="s">
        <v>201</v>
      </c>
      <c r="B8" s="119">
        <v>146</v>
      </c>
      <c r="C8" s="124">
        <v>939589</v>
      </c>
      <c r="D8" s="125">
        <v>46843</v>
      </c>
      <c r="E8" s="126">
        <v>73232.736000000019</v>
      </c>
      <c r="F8" s="120">
        <v>0.64</v>
      </c>
      <c r="G8" s="120">
        <v>0.63400000000000001</v>
      </c>
      <c r="H8" s="121">
        <v>0.64500000000000002</v>
      </c>
      <c r="I8" s="122">
        <v>146</v>
      </c>
      <c r="J8" s="120">
        <v>0.14699999999999999</v>
      </c>
      <c r="K8" s="120">
        <v>0.214</v>
      </c>
      <c r="L8" s="120">
        <v>0.28100000000000003</v>
      </c>
      <c r="M8" s="120">
        <v>0.35199999999999998</v>
      </c>
      <c r="N8" s="120">
        <v>0.41599999999999998</v>
      </c>
      <c r="O8" s="120">
        <v>0.441</v>
      </c>
      <c r="P8" s="120">
        <v>0.49</v>
      </c>
      <c r="Q8" s="120">
        <v>0.53400000000000003</v>
      </c>
      <c r="R8" s="120">
        <v>0.57399999999999995</v>
      </c>
      <c r="S8" s="120">
        <v>0.58749999999999991</v>
      </c>
      <c r="T8" s="120">
        <v>0.66100000000000003</v>
      </c>
      <c r="U8" s="120">
        <v>0.67800000000000005</v>
      </c>
      <c r="V8" s="120">
        <v>0.70099999999999996</v>
      </c>
      <c r="W8" s="120">
        <v>0.745</v>
      </c>
      <c r="X8" s="120">
        <v>0.83399999999999996</v>
      </c>
      <c r="Y8" s="120">
        <v>0.91400000000000003</v>
      </c>
      <c r="Z8" s="120">
        <v>1.0820000000000001</v>
      </c>
      <c r="AA8" s="120">
        <v>1.2110000000000001</v>
      </c>
      <c r="AB8" s="142">
        <v>1.32</v>
      </c>
      <c r="AC8" s="155"/>
    </row>
    <row r="9" spans="1:29" x14ac:dyDescent="0.35">
      <c r="A9" s="141" t="s">
        <v>202</v>
      </c>
      <c r="B9" s="78">
        <v>390</v>
      </c>
      <c r="C9" s="80">
        <v>2330548</v>
      </c>
      <c r="D9" s="81">
        <v>127625</v>
      </c>
      <c r="E9" s="1">
        <v>181650.24100000021</v>
      </c>
      <c r="F9" s="120">
        <v>0.70299999999999996</v>
      </c>
      <c r="G9" s="120">
        <v>0.69899999999999995</v>
      </c>
      <c r="H9" s="121">
        <v>0.70599999999999996</v>
      </c>
      <c r="I9" s="8">
        <v>390</v>
      </c>
      <c r="J9" s="9">
        <v>0.185</v>
      </c>
      <c r="K9" s="9">
        <v>0.28749999999999998</v>
      </c>
      <c r="L9" s="9">
        <v>0.35399999999999998</v>
      </c>
      <c r="M9" s="9">
        <v>0.38200000000000001</v>
      </c>
      <c r="N9" s="9">
        <v>0.40899999999999997</v>
      </c>
      <c r="O9" s="9">
        <v>0.44450000000000001</v>
      </c>
      <c r="P9" s="9">
        <v>0.49299999999999999</v>
      </c>
      <c r="Q9" s="9">
        <v>0.53800000000000003</v>
      </c>
      <c r="R9" s="9">
        <v>0.58099999999999996</v>
      </c>
      <c r="S9" s="9">
        <v>0.623</v>
      </c>
      <c r="T9" s="9">
        <v>0.67</v>
      </c>
      <c r="U9" s="9">
        <v>0.72550000000000003</v>
      </c>
      <c r="V9" s="9">
        <v>0.76100000000000001</v>
      </c>
      <c r="W9" s="9">
        <v>0.79900000000000004</v>
      </c>
      <c r="X9" s="9">
        <v>0.84099999999999997</v>
      </c>
      <c r="Y9" s="9">
        <v>0.92700000000000005</v>
      </c>
      <c r="Z9" s="9">
        <v>1.0329999999999999</v>
      </c>
      <c r="AA9" s="9">
        <v>1.1495</v>
      </c>
      <c r="AB9" s="83">
        <v>1.39</v>
      </c>
      <c r="AC9" s="155"/>
    </row>
    <row r="10" spans="1:29" ht="15" thickBot="1" x14ac:dyDescent="0.4">
      <c r="A10" s="143" t="s">
        <v>203</v>
      </c>
      <c r="B10" s="144">
        <v>24</v>
      </c>
      <c r="C10" s="145">
        <v>230152</v>
      </c>
      <c r="D10" s="146">
        <v>10269</v>
      </c>
      <c r="E10" s="147">
        <v>17938.335999999999</v>
      </c>
      <c r="F10" s="148">
        <v>0.57199999999999995</v>
      </c>
      <c r="G10" s="148">
        <v>0.56100000000000005</v>
      </c>
      <c r="H10" s="149">
        <v>0.58399999999999996</v>
      </c>
      <c r="I10" s="150">
        <v>24</v>
      </c>
      <c r="J10" s="148">
        <v>0.13600000000000001</v>
      </c>
      <c r="K10" s="148">
        <v>0.254</v>
      </c>
      <c r="L10" s="148">
        <v>0.26200000000000001</v>
      </c>
      <c r="M10" s="148">
        <v>0.309</v>
      </c>
      <c r="N10" s="148">
        <v>0.33499999999999996</v>
      </c>
      <c r="O10" s="148">
        <v>0.36199999999999999</v>
      </c>
      <c r="P10" s="148">
        <v>0.39100000000000001</v>
      </c>
      <c r="Q10" s="148">
        <v>0.46</v>
      </c>
      <c r="R10" s="148">
        <v>0.47</v>
      </c>
      <c r="S10" s="148">
        <v>0.52649999999999997</v>
      </c>
      <c r="T10" s="148">
        <v>0.64700000000000002</v>
      </c>
      <c r="U10" s="148">
        <v>0.69499999999999995</v>
      </c>
      <c r="V10" s="148">
        <v>0.79600000000000004</v>
      </c>
      <c r="W10" s="148">
        <v>0.82699999999999996</v>
      </c>
      <c r="X10" s="148">
        <v>0.85299999999999998</v>
      </c>
      <c r="Y10" s="148">
        <v>0.88400000000000001</v>
      </c>
      <c r="Z10" s="148">
        <v>0.89600000000000002</v>
      </c>
      <c r="AA10" s="148">
        <v>0.96799999999999997</v>
      </c>
      <c r="AB10" s="151">
        <v>1.0329999999999999</v>
      </c>
      <c r="AC10" s="155"/>
    </row>
    <row r="11" spans="1:29" ht="13" customHeight="1" x14ac:dyDescent="0.35">
      <c r="A11" s="132" t="s">
        <v>672</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3" customHeight="1" x14ac:dyDescent="0.35">
      <c r="A12" s="132" t="s">
        <v>410</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3" customHeight="1" x14ac:dyDescent="0.35">
      <c r="A13" s="132" t="s">
        <v>207</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x14ac:dyDescent="0.35">
      <c r="A14" s="129"/>
      <c r="B14" s="128"/>
      <c r="C14" s="128"/>
      <c r="D14" s="128"/>
      <c r="E14" s="128"/>
      <c r="F14" s="128"/>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39" customHeight="1" thickBot="1" x14ac:dyDescent="0.4">
      <c r="A15" s="251" t="s">
        <v>411</v>
      </c>
      <c r="B15" s="251"/>
      <c r="C15" s="251"/>
      <c r="D15" s="251"/>
      <c r="E15" s="251"/>
      <c r="F15" s="251"/>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42.5" x14ac:dyDescent="0.35">
      <c r="A16" s="99" t="s">
        <v>388</v>
      </c>
      <c r="B16" s="100" t="s">
        <v>210</v>
      </c>
      <c r="C16" s="100" t="s">
        <v>241</v>
      </c>
      <c r="D16" s="100" t="s">
        <v>242</v>
      </c>
      <c r="E16" s="113" t="s">
        <v>211</v>
      </c>
      <c r="F16" s="107" t="s">
        <v>212</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247" t="s">
        <v>389</v>
      </c>
      <c r="B17" s="103" t="s">
        <v>301</v>
      </c>
      <c r="C17" s="103" t="s">
        <v>302</v>
      </c>
      <c r="D17" s="103" t="s">
        <v>303</v>
      </c>
      <c r="E17" s="108">
        <v>4247</v>
      </c>
      <c r="F17" s="104">
        <v>70.010000000000005</v>
      </c>
      <c r="G17" s="195"/>
      <c r="H17" s="96"/>
      <c r="I17" s="74" t="s">
        <v>398</v>
      </c>
      <c r="J17" s="66" t="s">
        <v>302</v>
      </c>
      <c r="K17" s="66" t="s">
        <v>357</v>
      </c>
      <c r="L17" s="66" t="s">
        <v>304</v>
      </c>
      <c r="M17" s="66" t="s">
        <v>305</v>
      </c>
      <c r="N17" s="66" t="s">
        <v>245</v>
      </c>
      <c r="O17" s="66" t="s">
        <v>306</v>
      </c>
      <c r="P17" s="96"/>
      <c r="Q17" s="96"/>
      <c r="R17" s="96"/>
      <c r="S17" s="96"/>
      <c r="T17" s="96"/>
      <c r="U17" s="96"/>
      <c r="V17" s="96"/>
      <c r="W17" s="96"/>
      <c r="X17" s="96"/>
      <c r="Y17" s="96"/>
      <c r="Z17" s="96"/>
      <c r="AA17" s="96"/>
      <c r="AB17" s="96"/>
      <c r="AC17" s="96"/>
    </row>
    <row r="18" spans="1:29" x14ac:dyDescent="0.35">
      <c r="A18" s="248"/>
      <c r="B18" s="109" t="s">
        <v>358</v>
      </c>
      <c r="C18" s="109" t="s">
        <v>357</v>
      </c>
      <c r="D18" s="109" t="s">
        <v>244</v>
      </c>
      <c r="E18" s="88">
        <v>954</v>
      </c>
      <c r="F18" s="87">
        <v>15.73</v>
      </c>
      <c r="G18" s="96"/>
      <c r="H18" s="96"/>
      <c r="I18" s="73" t="s">
        <v>198</v>
      </c>
      <c r="J18" s="70">
        <f>SUM(F17,F22:F24)</f>
        <v>70.010000000000005</v>
      </c>
      <c r="K18" s="70">
        <f>SUM(F18)</f>
        <v>15.73</v>
      </c>
      <c r="L18" s="70">
        <f>SUM(F19,F25)</f>
        <v>11.85</v>
      </c>
      <c r="M18" s="70">
        <f>SUM(F20)</f>
        <v>1.52</v>
      </c>
      <c r="N18" s="70">
        <v>0.9</v>
      </c>
      <c r="O18" s="70">
        <v>0</v>
      </c>
      <c r="P18" s="96"/>
      <c r="Q18" s="96"/>
      <c r="R18" s="96"/>
      <c r="S18" s="96"/>
      <c r="T18" s="96"/>
      <c r="U18" s="96"/>
      <c r="V18" s="96"/>
      <c r="W18" s="96"/>
      <c r="X18" s="96"/>
      <c r="Y18" s="96"/>
      <c r="Z18" s="96"/>
      <c r="AA18" s="96"/>
      <c r="AB18" s="96"/>
      <c r="AC18" s="96"/>
    </row>
    <row r="19" spans="1:29" x14ac:dyDescent="0.35">
      <c r="A19" s="248"/>
      <c r="B19" s="101" t="s">
        <v>227</v>
      </c>
      <c r="C19" s="101" t="s">
        <v>304</v>
      </c>
      <c r="D19" s="101" t="s">
        <v>244</v>
      </c>
      <c r="E19" s="88">
        <v>719</v>
      </c>
      <c r="F19" s="87">
        <v>11.85</v>
      </c>
      <c r="G19" s="96"/>
      <c r="H19" s="96"/>
      <c r="I19" s="73" t="s">
        <v>250</v>
      </c>
      <c r="J19" s="70">
        <f>SUM(F27,F33:F35)</f>
        <v>71.62</v>
      </c>
      <c r="K19" s="70">
        <f>SUM(F28)</f>
        <v>16.72</v>
      </c>
      <c r="L19" s="70">
        <f>SUM(F29,F32)</f>
        <v>8.41</v>
      </c>
      <c r="M19" s="70">
        <f>SUM(1.2)</f>
        <v>1.2</v>
      </c>
      <c r="N19" s="70">
        <v>2</v>
      </c>
      <c r="O19" s="70">
        <v>0.01</v>
      </c>
      <c r="P19" s="96"/>
      <c r="Q19" s="96"/>
      <c r="R19" s="96"/>
      <c r="S19" s="96"/>
      <c r="T19" s="96"/>
      <c r="U19" s="96"/>
      <c r="V19" s="96"/>
      <c r="W19" s="96"/>
      <c r="X19" s="96"/>
      <c r="Y19" s="96"/>
      <c r="Z19" s="96"/>
      <c r="AA19" s="96"/>
      <c r="AB19" s="96"/>
      <c r="AC19" s="96"/>
    </row>
    <row r="20" spans="1:29" x14ac:dyDescent="0.35">
      <c r="A20" s="248"/>
      <c r="B20" s="109" t="s">
        <v>307</v>
      </c>
      <c r="C20" s="109" t="s">
        <v>305</v>
      </c>
      <c r="D20" s="109" t="s">
        <v>244</v>
      </c>
      <c r="E20" s="88">
        <v>92</v>
      </c>
      <c r="F20" s="87">
        <v>1.52</v>
      </c>
      <c r="G20" s="96"/>
      <c r="H20" s="96"/>
      <c r="I20" s="73" t="s">
        <v>201</v>
      </c>
      <c r="J20" s="70">
        <f>SUM(F37,F43:F45)</f>
        <v>47.63</v>
      </c>
      <c r="K20" s="70">
        <f>SUM(F38)</f>
        <v>41.33</v>
      </c>
      <c r="L20" s="70">
        <f>SUM(F39,F42)</f>
        <v>6.0600000000000005</v>
      </c>
      <c r="M20" s="70">
        <f>SUM(2.3)</f>
        <v>2.2999999999999998</v>
      </c>
      <c r="N20" s="70">
        <v>2.7</v>
      </c>
      <c r="O20" s="70">
        <v>0</v>
      </c>
      <c r="P20" s="96"/>
      <c r="Q20" s="96"/>
      <c r="R20" s="96"/>
      <c r="S20" s="96"/>
      <c r="T20" s="96"/>
      <c r="U20" s="96"/>
      <c r="V20" s="96"/>
      <c r="W20" s="96"/>
      <c r="X20" s="96"/>
      <c r="Y20" s="96"/>
      <c r="Z20" s="96"/>
      <c r="AA20" s="96"/>
      <c r="AB20" s="96"/>
      <c r="AC20" s="96"/>
    </row>
    <row r="21" spans="1:29" ht="28" x14ac:dyDescent="0.35">
      <c r="A21" s="248"/>
      <c r="B21" s="101" t="s">
        <v>308</v>
      </c>
      <c r="C21" s="101" t="s">
        <v>245</v>
      </c>
      <c r="D21" s="109" t="s">
        <v>412</v>
      </c>
      <c r="E21" s="88">
        <v>54</v>
      </c>
      <c r="F21" s="87">
        <v>0.89</v>
      </c>
      <c r="G21" s="96"/>
      <c r="H21" s="96"/>
      <c r="I21" s="73" t="s">
        <v>255</v>
      </c>
      <c r="J21" s="70">
        <f>SUM(F47,F52,F54:F55)</f>
        <v>46.730000000000004</v>
      </c>
      <c r="K21" s="70">
        <f>SUM(F48)</f>
        <v>42.68</v>
      </c>
      <c r="L21" s="70">
        <f>SUM(F49,F53)</f>
        <v>7.38</v>
      </c>
      <c r="M21" s="70">
        <v>2.2000000000000002</v>
      </c>
      <c r="N21" s="70">
        <v>1</v>
      </c>
      <c r="O21" s="70">
        <v>0</v>
      </c>
      <c r="P21" s="96"/>
      <c r="Q21" s="96"/>
      <c r="R21" s="96"/>
      <c r="S21" s="96"/>
      <c r="T21" s="96"/>
      <c r="U21" s="96"/>
      <c r="V21" s="96"/>
      <c r="W21" s="96"/>
      <c r="X21" s="96"/>
      <c r="Y21" s="96"/>
      <c r="Z21" s="96"/>
      <c r="AA21" s="96"/>
      <c r="AB21" s="96"/>
      <c r="AC21" s="96"/>
    </row>
    <row r="22" spans="1:29" x14ac:dyDescent="0.35">
      <c r="A22" s="248"/>
      <c r="B22" s="109" t="s">
        <v>313</v>
      </c>
      <c r="C22" s="109" t="s">
        <v>302</v>
      </c>
      <c r="D22" s="109" t="s">
        <v>413</v>
      </c>
      <c r="E22" s="88">
        <v>0</v>
      </c>
      <c r="F22" s="87">
        <v>0</v>
      </c>
      <c r="G22" s="96"/>
      <c r="H22" s="96"/>
      <c r="I22" s="73" t="s">
        <v>203</v>
      </c>
      <c r="J22" s="70">
        <f>SUM(F57,F62:F64)</f>
        <v>52.37</v>
      </c>
      <c r="K22" s="70">
        <f>SUM(F58)</f>
        <v>38.67</v>
      </c>
      <c r="L22" s="70">
        <f>SUM(F59)</f>
        <v>5.57</v>
      </c>
      <c r="M22" s="70">
        <v>1.7</v>
      </c>
      <c r="N22" s="70">
        <v>1.7</v>
      </c>
      <c r="O22" s="70">
        <v>0</v>
      </c>
      <c r="P22" s="96"/>
      <c r="Q22" s="96"/>
      <c r="R22" s="96"/>
      <c r="S22" s="96"/>
      <c r="T22" s="96"/>
      <c r="U22" s="96"/>
      <c r="V22" s="96"/>
      <c r="W22" s="96"/>
      <c r="X22" s="96"/>
      <c r="Y22" s="96"/>
      <c r="Z22" s="96"/>
      <c r="AA22" s="96"/>
      <c r="AB22" s="96"/>
      <c r="AC22" s="96"/>
    </row>
    <row r="23" spans="1:29" x14ac:dyDescent="0.35">
      <c r="A23" s="248"/>
      <c r="B23" s="109" t="s">
        <v>314</v>
      </c>
      <c r="C23" s="109" t="s">
        <v>302</v>
      </c>
      <c r="D23" s="109" t="s">
        <v>413</v>
      </c>
      <c r="E23" s="88">
        <v>0</v>
      </c>
      <c r="F23" s="87">
        <v>0</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35">
      <c r="A24" s="248"/>
      <c r="B24" s="109" t="s">
        <v>311</v>
      </c>
      <c r="C24" s="101" t="s">
        <v>302</v>
      </c>
      <c r="D24" s="101" t="s">
        <v>413</v>
      </c>
      <c r="E24" s="110">
        <v>0</v>
      </c>
      <c r="F24" s="105">
        <v>0</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35">
      <c r="A25" s="248"/>
      <c r="B25" s="101" t="s">
        <v>310</v>
      </c>
      <c r="C25" s="101" t="s">
        <v>304</v>
      </c>
      <c r="D25" s="101" t="s">
        <v>244</v>
      </c>
      <c r="E25" s="110">
        <v>0</v>
      </c>
      <c r="F25" s="105">
        <v>0</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15" thickBot="1" x14ac:dyDescent="0.4">
      <c r="A26" s="249"/>
      <c r="B26" s="102" t="s">
        <v>315</v>
      </c>
      <c r="C26" s="109" t="s">
        <v>306</v>
      </c>
      <c r="D26" s="109" t="s">
        <v>244</v>
      </c>
      <c r="E26" s="112">
        <v>0</v>
      </c>
      <c r="F26" s="106">
        <v>0</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15" customHeight="1" x14ac:dyDescent="0.35">
      <c r="A27" s="247" t="s">
        <v>390</v>
      </c>
      <c r="B27" s="103" t="s">
        <v>301</v>
      </c>
      <c r="C27" s="103" t="s">
        <v>302</v>
      </c>
      <c r="D27" s="103" t="s">
        <v>303</v>
      </c>
      <c r="E27" s="108">
        <v>79899</v>
      </c>
      <c r="F27" s="104">
        <v>71.62</v>
      </c>
      <c r="G27" s="195"/>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35">
      <c r="A28" s="248"/>
      <c r="B28" s="109" t="s">
        <v>358</v>
      </c>
      <c r="C28" s="109" t="s">
        <v>357</v>
      </c>
      <c r="D28" s="109" t="s">
        <v>244</v>
      </c>
      <c r="E28" s="88">
        <v>18652</v>
      </c>
      <c r="F28" s="87">
        <v>16.72</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35">
      <c r="A29" s="248"/>
      <c r="B29" s="101" t="s">
        <v>227</v>
      </c>
      <c r="C29" s="101" t="s">
        <v>304</v>
      </c>
      <c r="D29" s="101" t="s">
        <v>244</v>
      </c>
      <c r="E29" s="88">
        <v>9374</v>
      </c>
      <c r="F29" s="87">
        <v>8.4</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 x14ac:dyDescent="0.35">
      <c r="A30" s="248"/>
      <c r="B30" s="101" t="s">
        <v>308</v>
      </c>
      <c r="C30" s="101" t="s">
        <v>245</v>
      </c>
      <c r="D30" s="109" t="s">
        <v>412</v>
      </c>
      <c r="E30" s="88">
        <v>2254</v>
      </c>
      <c r="F30" s="87">
        <v>2.02</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48"/>
      <c r="B31" s="109" t="s">
        <v>307</v>
      </c>
      <c r="C31" s="109" t="s">
        <v>305</v>
      </c>
      <c r="D31" s="109" t="s">
        <v>244</v>
      </c>
      <c r="E31" s="88">
        <v>1372</v>
      </c>
      <c r="F31" s="87">
        <v>1.23</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35">
      <c r="A32" s="248"/>
      <c r="B32" s="109" t="s">
        <v>310</v>
      </c>
      <c r="C32" s="101" t="s">
        <v>304</v>
      </c>
      <c r="D32" s="101" t="s">
        <v>244</v>
      </c>
      <c r="E32" s="88">
        <v>9</v>
      </c>
      <c r="F32" s="87">
        <v>0.01</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9" t="s">
        <v>311</v>
      </c>
      <c r="C33" s="109" t="s">
        <v>302</v>
      </c>
      <c r="D33" s="109" t="s">
        <v>413</v>
      </c>
      <c r="E33" s="88">
        <v>3</v>
      </c>
      <c r="F33" s="87">
        <v>0</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9" t="s">
        <v>313</v>
      </c>
      <c r="C34" s="109" t="s">
        <v>302</v>
      </c>
      <c r="D34" s="109" t="s">
        <v>413</v>
      </c>
      <c r="E34" s="110">
        <v>1</v>
      </c>
      <c r="F34" s="105">
        <v>0</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48"/>
      <c r="B35" s="101" t="s">
        <v>314</v>
      </c>
      <c r="C35" s="101" t="s">
        <v>302</v>
      </c>
      <c r="D35" s="101" t="s">
        <v>413</v>
      </c>
      <c r="E35" s="110">
        <v>0</v>
      </c>
      <c r="F35" s="105">
        <v>0</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15" thickBot="1" x14ac:dyDescent="0.4">
      <c r="A36" s="249"/>
      <c r="B36" s="102" t="s">
        <v>315</v>
      </c>
      <c r="C36" s="109" t="s">
        <v>306</v>
      </c>
      <c r="D36" s="109" t="s">
        <v>244</v>
      </c>
      <c r="E36" s="112">
        <v>0</v>
      </c>
      <c r="F36" s="106">
        <v>0</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35">
      <c r="A37" s="247" t="s">
        <v>391</v>
      </c>
      <c r="B37" s="91" t="s">
        <v>301</v>
      </c>
      <c r="C37" s="91" t="s">
        <v>302</v>
      </c>
      <c r="D37" s="91" t="s">
        <v>303</v>
      </c>
      <c r="E37" s="108">
        <v>22143</v>
      </c>
      <c r="F37" s="104">
        <v>47.6</v>
      </c>
      <c r="G37" s="195"/>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35">
      <c r="A38" s="248"/>
      <c r="B38" s="101" t="s">
        <v>358</v>
      </c>
      <c r="C38" s="101" t="s">
        <v>357</v>
      </c>
      <c r="D38" s="101" t="s">
        <v>244</v>
      </c>
      <c r="E38" s="88">
        <v>19228</v>
      </c>
      <c r="F38" s="87">
        <v>41.33</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1" t="s">
        <v>227</v>
      </c>
      <c r="C39" s="101" t="s">
        <v>304</v>
      </c>
      <c r="D39" s="101" t="s">
        <v>244</v>
      </c>
      <c r="E39" s="88">
        <v>2695</v>
      </c>
      <c r="F39" s="87">
        <v>5.79</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 x14ac:dyDescent="0.35">
      <c r="A40" s="248"/>
      <c r="B40" s="109" t="s">
        <v>308</v>
      </c>
      <c r="C40" s="109" t="s">
        <v>245</v>
      </c>
      <c r="D40" s="109" t="s">
        <v>412</v>
      </c>
      <c r="E40" s="88">
        <v>1263</v>
      </c>
      <c r="F40" s="87">
        <v>2.71</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8"/>
      <c r="B41" s="101" t="s">
        <v>307</v>
      </c>
      <c r="C41" s="101" t="s">
        <v>305</v>
      </c>
      <c r="D41" s="109" t="s">
        <v>244</v>
      </c>
      <c r="E41" s="88">
        <v>1047</v>
      </c>
      <c r="F41" s="87">
        <v>2.25</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248"/>
      <c r="B42" s="101" t="s">
        <v>310</v>
      </c>
      <c r="C42" s="101" t="s">
        <v>304</v>
      </c>
      <c r="D42" s="101" t="s">
        <v>244</v>
      </c>
      <c r="E42" s="88">
        <v>127</v>
      </c>
      <c r="F42" s="87">
        <v>0.27</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248"/>
      <c r="B43" s="109" t="s">
        <v>313</v>
      </c>
      <c r="C43" s="109" t="s">
        <v>302</v>
      </c>
      <c r="D43" s="109" t="s">
        <v>413</v>
      </c>
      <c r="E43" s="88">
        <v>16</v>
      </c>
      <c r="F43" s="87">
        <v>0.03</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248"/>
      <c r="B44" s="109" t="s">
        <v>314</v>
      </c>
      <c r="C44" s="109" t="s">
        <v>302</v>
      </c>
      <c r="D44" s="109" t="s">
        <v>413</v>
      </c>
      <c r="E44" s="110">
        <v>2</v>
      </c>
      <c r="F44" s="105">
        <v>0</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1" t="s">
        <v>311</v>
      </c>
      <c r="C45" s="109" t="s">
        <v>302</v>
      </c>
      <c r="D45" s="109" t="s">
        <v>413</v>
      </c>
      <c r="E45" s="110">
        <v>0</v>
      </c>
      <c r="F45" s="105">
        <v>0</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15" thickBot="1" x14ac:dyDescent="0.4">
      <c r="A46" s="249"/>
      <c r="B46" s="109" t="s">
        <v>315</v>
      </c>
      <c r="C46" s="102" t="s">
        <v>306</v>
      </c>
      <c r="D46" s="102" t="s">
        <v>244</v>
      </c>
      <c r="E46" s="112">
        <v>0</v>
      </c>
      <c r="F46" s="106">
        <v>0</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15" customHeight="1" x14ac:dyDescent="0.35">
      <c r="A47" s="247" t="s">
        <v>414</v>
      </c>
      <c r="B47" s="91" t="s">
        <v>301</v>
      </c>
      <c r="C47" s="91" t="s">
        <v>302</v>
      </c>
      <c r="D47" s="91" t="s">
        <v>303</v>
      </c>
      <c r="E47" s="108">
        <v>58003</v>
      </c>
      <c r="F47" s="104">
        <v>46.71</v>
      </c>
      <c r="G47" s="195"/>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248"/>
      <c r="B48" s="101" t="s">
        <v>358</v>
      </c>
      <c r="C48" s="101" t="s">
        <v>357</v>
      </c>
      <c r="D48" s="101" t="s">
        <v>244</v>
      </c>
      <c r="E48" s="88">
        <v>52999</v>
      </c>
      <c r="F48" s="87">
        <v>42.68</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35">
      <c r="A49" s="248"/>
      <c r="B49" s="101" t="s">
        <v>227</v>
      </c>
      <c r="C49" s="101" t="s">
        <v>304</v>
      </c>
      <c r="D49" s="101" t="s">
        <v>244</v>
      </c>
      <c r="E49" s="88">
        <v>9158</v>
      </c>
      <c r="F49" s="87">
        <v>7.38</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x14ac:dyDescent="0.35">
      <c r="A50" s="248"/>
      <c r="B50" s="101" t="s">
        <v>307</v>
      </c>
      <c r="C50" s="101" t="s">
        <v>305</v>
      </c>
      <c r="D50" s="101" t="s">
        <v>244</v>
      </c>
      <c r="E50" s="88">
        <v>2778</v>
      </c>
      <c r="F50" s="87">
        <v>2.2400000000000002</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ht="28" x14ac:dyDescent="0.35">
      <c r="A51" s="248"/>
      <c r="B51" s="109" t="s">
        <v>308</v>
      </c>
      <c r="C51" s="109" t="s">
        <v>245</v>
      </c>
      <c r="D51" s="109" t="s">
        <v>412</v>
      </c>
      <c r="E51" s="88">
        <v>1200</v>
      </c>
      <c r="F51" s="87">
        <v>0.97</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35">
      <c r="A52" s="248"/>
      <c r="B52" s="101" t="s">
        <v>313</v>
      </c>
      <c r="C52" s="101" t="s">
        <v>302</v>
      </c>
      <c r="D52" s="101" t="s">
        <v>413</v>
      </c>
      <c r="E52" s="88">
        <v>19</v>
      </c>
      <c r="F52" s="87">
        <v>0.02</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9" t="s">
        <v>310</v>
      </c>
      <c r="C53" s="109" t="s">
        <v>304</v>
      </c>
      <c r="D53" s="109" t="s">
        <v>244</v>
      </c>
      <c r="E53" s="88">
        <v>6</v>
      </c>
      <c r="F53" s="87">
        <v>0</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9" t="s">
        <v>314</v>
      </c>
      <c r="C54" s="109" t="s">
        <v>302</v>
      </c>
      <c r="D54" s="109" t="s">
        <v>413</v>
      </c>
      <c r="E54" s="110">
        <v>3</v>
      </c>
      <c r="F54" s="105">
        <v>0</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35">
      <c r="A55" s="248"/>
      <c r="B55" s="109" t="s">
        <v>311</v>
      </c>
      <c r="C55" s="101" t="s">
        <v>302</v>
      </c>
      <c r="D55" s="101" t="s">
        <v>413</v>
      </c>
      <c r="E55" s="110">
        <v>0</v>
      </c>
      <c r="F55" s="105">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15" thickBot="1" x14ac:dyDescent="0.4">
      <c r="A56" s="249"/>
      <c r="B56" s="102" t="s">
        <v>315</v>
      </c>
      <c r="C56" s="109" t="s">
        <v>306</v>
      </c>
      <c r="D56" s="109" t="s">
        <v>244</v>
      </c>
      <c r="E56" s="112">
        <v>0</v>
      </c>
      <c r="F56" s="106">
        <v>0</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35">
      <c r="A57" s="247" t="s">
        <v>393</v>
      </c>
      <c r="B57" s="91" t="s">
        <v>301</v>
      </c>
      <c r="C57" s="91" t="s">
        <v>302</v>
      </c>
      <c r="D57" s="91" t="s">
        <v>303</v>
      </c>
      <c r="E57" s="108">
        <v>5371</v>
      </c>
      <c r="F57" s="104">
        <v>52.3</v>
      </c>
      <c r="G57" s="195"/>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358</v>
      </c>
      <c r="C58" s="101" t="s">
        <v>357</v>
      </c>
      <c r="D58" s="101" t="s">
        <v>244</v>
      </c>
      <c r="E58" s="88">
        <v>3971</v>
      </c>
      <c r="F58" s="87">
        <v>38.67</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227</v>
      </c>
      <c r="C59" s="101" t="s">
        <v>304</v>
      </c>
      <c r="D59" s="101" t="s">
        <v>244</v>
      </c>
      <c r="E59" s="88">
        <v>572</v>
      </c>
      <c r="F59" s="87">
        <v>5.57</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 x14ac:dyDescent="0.35">
      <c r="A60" s="248"/>
      <c r="B60" s="101" t="s">
        <v>308</v>
      </c>
      <c r="C60" s="101" t="s">
        <v>245</v>
      </c>
      <c r="D60" s="109" t="s">
        <v>412</v>
      </c>
      <c r="E60" s="88">
        <v>174</v>
      </c>
      <c r="F60" s="87">
        <v>1.69</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35">
      <c r="A61" s="248"/>
      <c r="B61" s="109" t="s">
        <v>307</v>
      </c>
      <c r="C61" s="109" t="s">
        <v>305</v>
      </c>
      <c r="D61" s="109" t="s">
        <v>244</v>
      </c>
      <c r="E61" s="88">
        <v>174</v>
      </c>
      <c r="F61" s="87">
        <v>1.69</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248"/>
      <c r="B62" s="109" t="s">
        <v>313</v>
      </c>
      <c r="C62" s="109" t="s">
        <v>302</v>
      </c>
      <c r="D62" s="109" t="s">
        <v>413</v>
      </c>
      <c r="E62" s="88">
        <v>7</v>
      </c>
      <c r="F62" s="87">
        <v>7.0000000000000007E-2</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101" t="s">
        <v>314</v>
      </c>
      <c r="C63" s="101" t="s">
        <v>302</v>
      </c>
      <c r="D63" s="101" t="s">
        <v>413</v>
      </c>
      <c r="E63" s="88">
        <v>0</v>
      </c>
      <c r="F63" s="87">
        <v>0</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35">
      <c r="A64" s="248"/>
      <c r="B64" s="109" t="s">
        <v>311</v>
      </c>
      <c r="C64" s="109" t="s">
        <v>302</v>
      </c>
      <c r="D64" s="109" t="s">
        <v>413</v>
      </c>
      <c r="E64" s="110">
        <v>0</v>
      </c>
      <c r="F64" s="105">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35">
      <c r="A65" s="248"/>
      <c r="B65" s="109" t="s">
        <v>310</v>
      </c>
      <c r="C65" s="101" t="s">
        <v>304</v>
      </c>
      <c r="D65" s="101" t="s">
        <v>244</v>
      </c>
      <c r="E65" s="110">
        <v>0</v>
      </c>
      <c r="F65" s="105">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15" thickBot="1" x14ac:dyDescent="0.4">
      <c r="A66" s="249"/>
      <c r="B66" s="102" t="s">
        <v>315</v>
      </c>
      <c r="C66" s="111" t="s">
        <v>306</v>
      </c>
      <c r="D66" s="111" t="s">
        <v>244</v>
      </c>
      <c r="E66" s="112">
        <v>0</v>
      </c>
      <c r="F66" s="106">
        <v>0</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3" customHeight="1" x14ac:dyDescent="0.35">
      <c r="A67" s="132" t="s">
        <v>235</v>
      </c>
      <c r="B67" s="128"/>
      <c r="C67" s="128"/>
      <c r="D67" s="128"/>
      <c r="E67" s="128"/>
      <c r="F67" s="128"/>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13" customHeight="1" x14ac:dyDescent="0.35">
      <c r="A68" s="132" t="s">
        <v>267</v>
      </c>
      <c r="B68" s="128"/>
      <c r="C68" s="128"/>
      <c r="D68" s="128"/>
      <c r="E68" s="128"/>
      <c r="F68" s="128"/>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35">
      <c r="A69" s="127"/>
      <c r="B69" s="155"/>
      <c r="C69" s="155"/>
      <c r="D69" s="155"/>
      <c r="E69" s="155"/>
      <c r="F69" s="155"/>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127"/>
      <c r="B70" s="155"/>
      <c r="C70" s="155"/>
      <c r="D70" s="155"/>
      <c r="E70" s="155"/>
      <c r="F70" s="155"/>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127"/>
      <c r="B71" s="155"/>
      <c r="C71" s="155"/>
      <c r="D71" s="155"/>
      <c r="E71" s="155"/>
      <c r="F71" s="155"/>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127"/>
      <c r="B72" s="155"/>
      <c r="C72" s="155"/>
      <c r="D72" s="155"/>
      <c r="E72" s="155"/>
      <c r="F72" s="155"/>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35">
      <c r="A73" s="127"/>
      <c r="B73" s="155"/>
      <c r="C73" s="155"/>
      <c r="D73" s="155"/>
      <c r="E73" s="155"/>
      <c r="F73" s="155"/>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127"/>
      <c r="B74" s="155"/>
      <c r="C74" s="155"/>
      <c r="D74" s="155"/>
      <c r="E74" s="155"/>
      <c r="F74" s="155"/>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35">
      <c r="A75" s="127"/>
      <c r="B75" s="155"/>
      <c r="C75" s="155"/>
      <c r="D75" s="155"/>
      <c r="E75" s="155"/>
      <c r="F75" s="155"/>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127"/>
      <c r="B76" s="155"/>
      <c r="C76" s="155"/>
      <c r="D76" s="155"/>
      <c r="E76" s="155"/>
      <c r="F76" s="155"/>
      <c r="G76" s="96"/>
      <c r="H76" s="96"/>
      <c r="I76" s="96"/>
      <c r="J76" s="96"/>
      <c r="K76" s="96"/>
      <c r="L76" s="96"/>
      <c r="M76" s="96"/>
      <c r="N76" s="96"/>
      <c r="O76" s="96"/>
      <c r="P76" s="96"/>
      <c r="Q76" s="96"/>
      <c r="R76" s="96"/>
      <c r="S76" s="96"/>
      <c r="T76" s="96"/>
      <c r="U76" s="96"/>
      <c r="V76" s="96"/>
      <c r="W76" s="96"/>
      <c r="X76" s="96"/>
      <c r="Y76" s="96"/>
      <c r="Z76" s="96"/>
      <c r="AA76" s="96"/>
      <c r="AB76" s="96"/>
      <c r="AC76" s="96"/>
    </row>
    <row r="77" spans="1:29" x14ac:dyDescent="0.35">
      <c r="A77" s="127"/>
      <c r="B77" s="155"/>
      <c r="C77" s="155"/>
      <c r="D77" s="155"/>
      <c r="E77" s="155"/>
      <c r="F77" s="155"/>
      <c r="G77" s="96"/>
      <c r="H77" s="96"/>
      <c r="I77" s="96"/>
      <c r="J77" s="96"/>
      <c r="K77" s="96"/>
      <c r="L77" s="96"/>
      <c r="M77" s="96"/>
      <c r="N77" s="96"/>
      <c r="O77" s="96"/>
      <c r="P77" s="96"/>
      <c r="Q77" s="96"/>
      <c r="R77" s="96"/>
      <c r="S77" s="96"/>
      <c r="T77" s="96"/>
      <c r="U77" s="96"/>
      <c r="V77" s="96"/>
      <c r="W77" s="96"/>
      <c r="X77" s="96"/>
      <c r="Y77" s="96"/>
      <c r="Z77" s="96"/>
      <c r="AA77" s="96"/>
      <c r="AB77" s="96"/>
      <c r="AC77" s="96"/>
    </row>
  </sheetData>
  <mergeCells count="10">
    <mergeCell ref="A37:A46"/>
    <mergeCell ref="A47:A56"/>
    <mergeCell ref="A57:A66"/>
    <mergeCell ref="A17:A26"/>
    <mergeCell ref="A1:AB1"/>
    <mergeCell ref="F4:H4"/>
    <mergeCell ref="I4:AB4"/>
    <mergeCell ref="D4:E4"/>
    <mergeCell ref="A27:A36"/>
    <mergeCell ref="A15:F1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B0834-6AE3-4613-95F4-87927C73A3DA}">
  <dimension ref="A1:AC86"/>
  <sheetViews>
    <sheetView zoomScaleNormal="100" workbookViewId="0">
      <selection sqref="A1:AB1"/>
    </sheetView>
  </sheetViews>
  <sheetFormatPr defaultRowHeight="14.5" x14ac:dyDescent="0.35"/>
  <cols>
    <col min="1" max="1" width="27.54296875" style="53" customWidth="1"/>
    <col min="2" max="2" width="18.7265625" style="52" customWidth="1"/>
    <col min="3" max="3" width="18.26953125" style="52" customWidth="1"/>
    <col min="4" max="4" width="19.453125" style="52" customWidth="1"/>
    <col min="5" max="5" width="15.7265625" style="52" customWidth="1"/>
    <col min="6" max="6" width="16.7265625" style="52" customWidth="1"/>
    <col min="9" max="9" width="20.7265625" customWidth="1"/>
    <col min="10" max="28" width="6.7265625" customWidth="1"/>
  </cols>
  <sheetData>
    <row r="1" spans="1:29" s="52" customFormat="1" ht="28.15" customHeight="1" thickBot="1" x14ac:dyDescent="0.35">
      <c r="A1" s="233" t="s">
        <v>415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52"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52" customFormat="1" ht="18.5" thickBot="1" x14ac:dyDescent="0.45">
      <c r="A3" s="131" t="s">
        <v>416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52"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52" customFormat="1" ht="48" customHeight="1" x14ac:dyDescent="0.3">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6097</v>
      </c>
      <c r="E6" s="126">
        <v>5677.5379999999996</v>
      </c>
      <c r="F6" s="120">
        <v>1.0740000000000001</v>
      </c>
      <c r="G6" s="120">
        <v>1.0469999999999999</v>
      </c>
      <c r="H6" s="121">
        <v>1.101</v>
      </c>
      <c r="I6" s="122">
        <v>21</v>
      </c>
      <c r="J6" s="120">
        <v>0.46899999999999997</v>
      </c>
      <c r="K6" s="120">
        <v>0.47699999999999998</v>
      </c>
      <c r="L6" s="120">
        <v>0.48599999999999999</v>
      </c>
      <c r="M6" s="120">
        <v>0.51700000000000002</v>
      </c>
      <c r="N6" s="120">
        <v>0.61399999999999999</v>
      </c>
      <c r="O6" s="120">
        <v>0.63300000000000001</v>
      </c>
      <c r="P6" s="120">
        <v>0.63800000000000001</v>
      </c>
      <c r="Q6" s="120">
        <v>0.70099999999999996</v>
      </c>
      <c r="R6" s="120">
        <v>0.877</v>
      </c>
      <c r="S6" s="120">
        <v>0.91400000000000003</v>
      </c>
      <c r="T6" s="120">
        <v>0.95</v>
      </c>
      <c r="U6" s="120">
        <v>0.96399999999999997</v>
      </c>
      <c r="V6" s="120">
        <v>1.0329999999999999</v>
      </c>
      <c r="W6" s="120">
        <v>1.0680000000000001</v>
      </c>
      <c r="X6" s="120">
        <v>1.08</v>
      </c>
      <c r="Y6" s="120">
        <v>1.2370000000000001</v>
      </c>
      <c r="Z6" s="120">
        <v>1.28</v>
      </c>
      <c r="AA6" s="120">
        <v>1.2969999999999999</v>
      </c>
      <c r="AB6" s="142">
        <v>1.6180000000000001</v>
      </c>
      <c r="AC6" s="155"/>
    </row>
    <row r="7" spans="1:29" x14ac:dyDescent="0.35">
      <c r="A7" s="82" t="s">
        <v>199</v>
      </c>
      <c r="B7" s="77">
        <v>199</v>
      </c>
      <c r="C7" s="79">
        <v>897697</v>
      </c>
      <c r="D7" s="94">
        <v>98604</v>
      </c>
      <c r="E7" s="95">
        <v>128604.18800000002</v>
      </c>
      <c r="F7" s="92">
        <v>0.76700000000000002</v>
      </c>
      <c r="G7" s="92">
        <v>0.76200000000000001</v>
      </c>
      <c r="H7" s="93">
        <v>0.77200000000000002</v>
      </c>
      <c r="I7" s="8">
        <v>199</v>
      </c>
      <c r="J7" s="9">
        <v>0.34</v>
      </c>
      <c r="K7" s="9">
        <v>0.42199999999999999</v>
      </c>
      <c r="L7" s="9">
        <v>0.46100000000000002</v>
      </c>
      <c r="M7" s="9">
        <v>0.49199999999999999</v>
      </c>
      <c r="N7" s="9">
        <v>0.54500000000000004</v>
      </c>
      <c r="O7" s="9">
        <v>0.60299999999999998</v>
      </c>
      <c r="P7" s="9">
        <v>0.64200000000000002</v>
      </c>
      <c r="Q7" s="9">
        <v>0.69299999999999995</v>
      </c>
      <c r="R7" s="9">
        <v>0.73399999999999999</v>
      </c>
      <c r="S7" s="9">
        <v>0.79100000000000004</v>
      </c>
      <c r="T7" s="9">
        <v>0.83699999999999997</v>
      </c>
      <c r="U7" s="9">
        <v>0.85599999999999998</v>
      </c>
      <c r="V7" s="9">
        <v>0.90100000000000002</v>
      </c>
      <c r="W7" s="9">
        <v>0.94499999999999995</v>
      </c>
      <c r="X7" s="9">
        <v>1.016</v>
      </c>
      <c r="Y7" s="9">
        <v>1.115</v>
      </c>
      <c r="Z7" s="9">
        <v>1.2430000000000001</v>
      </c>
      <c r="AA7" s="9">
        <v>1.399</v>
      </c>
      <c r="AB7" s="83">
        <v>1.617</v>
      </c>
      <c r="AC7" s="155"/>
    </row>
    <row r="8" spans="1:29" x14ac:dyDescent="0.35">
      <c r="A8" s="141" t="s">
        <v>201</v>
      </c>
      <c r="B8" s="119">
        <v>146</v>
      </c>
      <c r="C8" s="124">
        <v>939589</v>
      </c>
      <c r="D8" s="125">
        <v>83234</v>
      </c>
      <c r="E8" s="126">
        <v>92923.65499999997</v>
      </c>
      <c r="F8" s="120">
        <v>0.89600000000000002</v>
      </c>
      <c r="G8" s="120">
        <v>0.89</v>
      </c>
      <c r="H8" s="121">
        <v>0.90200000000000002</v>
      </c>
      <c r="I8" s="122">
        <v>146</v>
      </c>
      <c r="J8" s="120">
        <v>0.29599999999999999</v>
      </c>
      <c r="K8" s="120">
        <v>0.43099999999999999</v>
      </c>
      <c r="L8" s="120">
        <v>0.5</v>
      </c>
      <c r="M8" s="120">
        <v>0.55500000000000005</v>
      </c>
      <c r="N8" s="120">
        <v>0.624</v>
      </c>
      <c r="O8" s="120">
        <v>0.66400000000000003</v>
      </c>
      <c r="P8" s="120">
        <v>0.73199999999999998</v>
      </c>
      <c r="Q8" s="120">
        <v>0.77800000000000002</v>
      </c>
      <c r="R8" s="120">
        <v>0.85599999999999998</v>
      </c>
      <c r="S8" s="120">
        <v>0.9</v>
      </c>
      <c r="T8" s="120">
        <v>0.92700000000000005</v>
      </c>
      <c r="U8" s="120">
        <v>1.016</v>
      </c>
      <c r="V8" s="120">
        <v>1.0720000000000001</v>
      </c>
      <c r="W8" s="120">
        <v>1.1339999999999999</v>
      </c>
      <c r="X8" s="120">
        <v>1.214</v>
      </c>
      <c r="Y8" s="120">
        <v>1.2629999999999999</v>
      </c>
      <c r="Z8" s="120">
        <v>1.302</v>
      </c>
      <c r="AA8" s="120">
        <v>1.4910000000000001</v>
      </c>
      <c r="AB8" s="142">
        <v>1.635</v>
      </c>
      <c r="AC8" s="155"/>
    </row>
    <row r="9" spans="1:29" x14ac:dyDescent="0.35">
      <c r="A9" s="141" t="s">
        <v>202</v>
      </c>
      <c r="B9" s="78">
        <v>390</v>
      </c>
      <c r="C9" s="80">
        <v>2330605</v>
      </c>
      <c r="D9" s="81">
        <v>240352</v>
      </c>
      <c r="E9" s="1">
        <v>242804.29899999997</v>
      </c>
      <c r="F9" s="120">
        <v>0.99</v>
      </c>
      <c r="G9" s="120">
        <v>0.98599999999999999</v>
      </c>
      <c r="H9" s="121">
        <v>0.99399999999999999</v>
      </c>
      <c r="I9" s="8">
        <v>390</v>
      </c>
      <c r="J9" s="9">
        <v>0.376</v>
      </c>
      <c r="K9" s="9">
        <v>0.54</v>
      </c>
      <c r="L9" s="9">
        <v>0.59599999999999997</v>
      </c>
      <c r="M9" s="9">
        <v>0.65250000000000008</v>
      </c>
      <c r="N9" s="9">
        <v>0.70799999999999996</v>
      </c>
      <c r="O9" s="9">
        <v>0.74849999999999994</v>
      </c>
      <c r="P9" s="9">
        <v>0.78600000000000003</v>
      </c>
      <c r="Q9" s="9">
        <v>0.83149999999999991</v>
      </c>
      <c r="R9" s="9">
        <v>0.86499999999999999</v>
      </c>
      <c r="S9" s="9">
        <v>0.91900000000000004</v>
      </c>
      <c r="T9" s="9">
        <v>0.96599999999999997</v>
      </c>
      <c r="U9" s="9">
        <v>1.0034999999999998</v>
      </c>
      <c r="V9" s="9">
        <v>1.0529999999999999</v>
      </c>
      <c r="W9" s="9">
        <v>1.1175000000000002</v>
      </c>
      <c r="X9" s="9">
        <v>1.179</v>
      </c>
      <c r="Y9" s="9">
        <v>1.3029999999999999</v>
      </c>
      <c r="Z9" s="9">
        <v>1.3979999999999999</v>
      </c>
      <c r="AA9" s="9">
        <v>1.548</v>
      </c>
      <c r="AB9" s="83">
        <v>1.8009999999999999</v>
      </c>
      <c r="AC9" s="155"/>
    </row>
    <row r="10" spans="1:29" ht="15" thickBot="1" x14ac:dyDescent="0.4">
      <c r="A10" s="143" t="s">
        <v>203</v>
      </c>
      <c r="B10" s="144">
        <v>24</v>
      </c>
      <c r="C10" s="145">
        <v>230152</v>
      </c>
      <c r="D10" s="146">
        <v>32711</v>
      </c>
      <c r="E10" s="147">
        <v>43063.674000000006</v>
      </c>
      <c r="F10" s="148">
        <v>0.76</v>
      </c>
      <c r="G10" s="148">
        <v>0.751</v>
      </c>
      <c r="H10" s="149">
        <v>0.76800000000000002</v>
      </c>
      <c r="I10" s="150">
        <v>24</v>
      </c>
      <c r="J10" s="148">
        <v>0.375</v>
      </c>
      <c r="K10" s="148">
        <v>0.39600000000000002</v>
      </c>
      <c r="L10" s="148">
        <v>0.51200000000000001</v>
      </c>
      <c r="M10" s="148">
        <v>0.51300000000000001</v>
      </c>
      <c r="N10" s="148">
        <v>0.53150000000000008</v>
      </c>
      <c r="O10" s="148">
        <v>0.6</v>
      </c>
      <c r="P10" s="148">
        <v>0.60699999999999998</v>
      </c>
      <c r="Q10" s="148">
        <v>0.61499999999999999</v>
      </c>
      <c r="R10" s="148">
        <v>0.62</v>
      </c>
      <c r="S10" s="148">
        <v>0.6725000000000001</v>
      </c>
      <c r="T10" s="148">
        <v>0.69399999999999995</v>
      </c>
      <c r="U10" s="148">
        <v>0.73799999999999999</v>
      </c>
      <c r="V10" s="148">
        <v>0.746</v>
      </c>
      <c r="W10" s="148">
        <v>0.82699999999999996</v>
      </c>
      <c r="X10" s="148">
        <v>0.89949999999999997</v>
      </c>
      <c r="Y10" s="148">
        <v>0.94099999999999995</v>
      </c>
      <c r="Z10" s="148">
        <v>1.119</v>
      </c>
      <c r="AA10" s="148">
        <v>1.1659999999999999</v>
      </c>
      <c r="AB10" s="151">
        <v>1.181</v>
      </c>
      <c r="AC10" s="155"/>
    </row>
    <row r="11" spans="1:29" ht="13" customHeight="1" x14ac:dyDescent="0.35">
      <c r="A11" s="132" t="s">
        <v>417</v>
      </c>
      <c r="B11" s="133"/>
      <c r="C11" s="133"/>
      <c r="D11" s="133"/>
      <c r="E11" s="133"/>
      <c r="F11" s="133"/>
      <c r="G11" s="96"/>
      <c r="H11" s="96"/>
      <c r="I11" s="96"/>
      <c r="J11" s="96"/>
      <c r="K11" s="96"/>
      <c r="L11" s="96"/>
      <c r="M11" s="96"/>
      <c r="N11" s="96"/>
      <c r="O11" s="96"/>
      <c r="P11" s="96"/>
      <c r="Q11" s="96"/>
      <c r="R11" s="96"/>
      <c r="S11" s="96"/>
      <c r="T11" s="96"/>
      <c r="U11" s="96"/>
      <c r="V11" s="96"/>
      <c r="W11" s="96"/>
      <c r="X11" s="96"/>
      <c r="Y11" s="96"/>
      <c r="Z11" s="96"/>
      <c r="AA11" s="96"/>
      <c r="AB11" s="96"/>
      <c r="AC11" s="96"/>
    </row>
    <row r="12" spans="1:29" ht="13" customHeight="1" x14ac:dyDescent="0.35">
      <c r="A12" s="132" t="s">
        <v>418</v>
      </c>
      <c r="B12" s="133"/>
      <c r="C12" s="133"/>
      <c r="D12" s="133"/>
      <c r="E12" s="133"/>
      <c r="F12" s="133"/>
      <c r="G12" s="96"/>
      <c r="H12" s="96"/>
      <c r="I12" s="96"/>
      <c r="J12" s="96"/>
      <c r="K12" s="96"/>
      <c r="L12" s="96"/>
      <c r="M12" s="96"/>
      <c r="N12" s="96"/>
      <c r="O12" s="96"/>
      <c r="P12" s="96"/>
      <c r="Q12" s="96"/>
      <c r="R12" s="96"/>
      <c r="S12" s="96"/>
      <c r="T12" s="96"/>
      <c r="U12" s="96"/>
      <c r="V12" s="96"/>
      <c r="W12" s="96"/>
      <c r="X12" s="96"/>
      <c r="Y12" s="96"/>
      <c r="Z12" s="96"/>
      <c r="AA12" s="96"/>
      <c r="AB12" s="96"/>
      <c r="AC12" s="96"/>
    </row>
    <row r="13" spans="1:29" ht="13" customHeight="1" x14ac:dyDescent="0.35">
      <c r="A13" s="132" t="s">
        <v>207</v>
      </c>
      <c r="B13" s="133"/>
      <c r="C13" s="133"/>
      <c r="D13" s="133"/>
      <c r="E13" s="133"/>
      <c r="F13" s="133"/>
      <c r="G13" s="96"/>
      <c r="H13" s="96"/>
      <c r="I13" s="96"/>
      <c r="J13" s="96"/>
      <c r="K13" s="96"/>
      <c r="L13" s="96"/>
      <c r="M13" s="96"/>
      <c r="N13" s="96"/>
      <c r="O13" s="96"/>
      <c r="P13" s="96"/>
      <c r="Q13" s="96"/>
      <c r="R13" s="96"/>
      <c r="S13" s="96"/>
      <c r="T13" s="96"/>
      <c r="U13" s="96"/>
      <c r="V13" s="96"/>
      <c r="W13" s="96"/>
      <c r="X13" s="96"/>
      <c r="Y13" s="96"/>
      <c r="Z13" s="96"/>
      <c r="AA13" s="96"/>
      <c r="AB13" s="96"/>
      <c r="AC13" s="96"/>
    </row>
    <row r="14" spans="1:29" x14ac:dyDescent="0.35">
      <c r="A14" s="129"/>
      <c r="B14" s="128"/>
      <c r="C14" s="128"/>
      <c r="D14" s="128"/>
      <c r="E14" s="128"/>
      <c r="F14" s="128"/>
      <c r="G14" s="96"/>
      <c r="H14" s="96"/>
      <c r="I14" s="96"/>
      <c r="J14" s="96"/>
      <c r="K14" s="96"/>
      <c r="L14" s="96"/>
      <c r="M14" s="96"/>
      <c r="N14" s="96"/>
      <c r="O14" s="96"/>
      <c r="P14" s="96"/>
      <c r="Q14" s="96"/>
      <c r="R14" s="96"/>
      <c r="S14" s="96"/>
      <c r="T14" s="96"/>
      <c r="U14" s="96"/>
      <c r="V14" s="96"/>
      <c r="W14" s="96"/>
      <c r="X14" s="96"/>
      <c r="Y14" s="96"/>
      <c r="Z14" s="96"/>
      <c r="AA14" s="96"/>
      <c r="AB14" s="96"/>
      <c r="AC14" s="96"/>
    </row>
    <row r="15" spans="1:29" ht="34.5" customHeight="1" thickBot="1" x14ac:dyDescent="0.4">
      <c r="A15" s="251" t="s">
        <v>419</v>
      </c>
      <c r="B15" s="251"/>
      <c r="C15" s="251"/>
      <c r="D15" s="251"/>
      <c r="E15" s="251"/>
      <c r="F15" s="251"/>
      <c r="G15" s="96"/>
      <c r="H15" s="96"/>
      <c r="I15" s="96"/>
      <c r="J15" s="96"/>
      <c r="K15" s="96"/>
      <c r="L15" s="96"/>
      <c r="M15" s="96"/>
      <c r="N15" s="96"/>
      <c r="O15" s="96"/>
      <c r="P15" s="96"/>
      <c r="Q15" s="96"/>
      <c r="R15" s="96"/>
      <c r="S15" s="96"/>
      <c r="T15" s="96"/>
      <c r="U15" s="96"/>
      <c r="V15" s="96"/>
      <c r="W15" s="96"/>
      <c r="X15" s="96"/>
      <c r="Y15" s="96"/>
      <c r="Z15" s="96"/>
      <c r="AA15" s="96"/>
      <c r="AB15" s="96"/>
      <c r="AC15" s="96"/>
    </row>
    <row r="16" spans="1:29" ht="42.5" x14ac:dyDescent="0.35">
      <c r="A16" s="99" t="s">
        <v>388</v>
      </c>
      <c r="B16" s="100" t="s">
        <v>273</v>
      </c>
      <c r="C16" s="100" t="s">
        <v>241</v>
      </c>
      <c r="D16" s="100" t="s">
        <v>242</v>
      </c>
      <c r="E16" s="113" t="s">
        <v>211</v>
      </c>
      <c r="F16" s="107" t="s">
        <v>212</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28" x14ac:dyDescent="0.35">
      <c r="A17" s="247" t="s">
        <v>389</v>
      </c>
      <c r="B17" s="91" t="s">
        <v>222</v>
      </c>
      <c r="C17" s="91" t="s">
        <v>245</v>
      </c>
      <c r="D17" s="91" t="s">
        <v>329</v>
      </c>
      <c r="E17" s="108">
        <v>3199</v>
      </c>
      <c r="F17" s="104">
        <v>52.47</v>
      </c>
      <c r="G17" s="96"/>
      <c r="H17" s="96"/>
      <c r="I17" s="74" t="s">
        <v>398</v>
      </c>
      <c r="J17" s="69" t="s">
        <v>245</v>
      </c>
      <c r="K17" s="72" t="s">
        <v>330</v>
      </c>
      <c r="L17" s="96"/>
      <c r="M17" s="96"/>
      <c r="N17" s="96"/>
      <c r="O17" s="96"/>
      <c r="P17" s="96"/>
      <c r="Q17" s="96"/>
      <c r="R17" s="96"/>
      <c r="S17" s="96"/>
      <c r="T17" s="96"/>
      <c r="U17" s="96"/>
      <c r="V17" s="96"/>
      <c r="W17" s="96"/>
      <c r="X17" s="96"/>
      <c r="Y17" s="96"/>
      <c r="Z17" s="96"/>
      <c r="AA17" s="96"/>
      <c r="AB17" s="96"/>
      <c r="AC17" s="96"/>
    </row>
    <row r="18" spans="1:29" x14ac:dyDescent="0.35">
      <c r="A18" s="248"/>
      <c r="B18" s="109" t="s">
        <v>331</v>
      </c>
      <c r="C18" s="109" t="s">
        <v>330</v>
      </c>
      <c r="D18" s="109" t="s">
        <v>332</v>
      </c>
      <c r="E18" s="88">
        <v>1274</v>
      </c>
      <c r="F18" s="87">
        <v>20.9</v>
      </c>
      <c r="G18" s="96"/>
      <c r="H18" s="96"/>
      <c r="I18" s="73" t="s">
        <v>198</v>
      </c>
      <c r="J18" s="70">
        <f>SUM(F17,F20,F24,F26,F27)</f>
        <v>57.71</v>
      </c>
      <c r="K18" s="70">
        <f>100-J18</f>
        <v>42.29</v>
      </c>
      <c r="L18" s="96"/>
      <c r="M18" s="96"/>
      <c r="N18" s="96"/>
      <c r="O18" s="96"/>
      <c r="P18" s="96"/>
      <c r="Q18" s="96"/>
      <c r="R18" s="96"/>
      <c r="S18" s="96"/>
      <c r="T18" s="96"/>
      <c r="U18" s="96"/>
      <c r="V18" s="96"/>
      <c r="W18" s="96"/>
      <c r="X18" s="96"/>
      <c r="Y18" s="96"/>
      <c r="Z18" s="96"/>
      <c r="AA18" s="96"/>
      <c r="AB18" s="96"/>
      <c r="AC18" s="96"/>
    </row>
    <row r="19" spans="1:29" x14ac:dyDescent="0.35">
      <c r="A19" s="248"/>
      <c r="B19" s="101" t="s">
        <v>339</v>
      </c>
      <c r="C19" s="101" t="s">
        <v>330</v>
      </c>
      <c r="D19" s="109" t="s">
        <v>332</v>
      </c>
      <c r="E19" s="88">
        <v>937</v>
      </c>
      <c r="F19" s="87">
        <v>15.37</v>
      </c>
      <c r="G19" s="96"/>
      <c r="H19" s="96"/>
      <c r="I19" s="73" t="s">
        <v>250</v>
      </c>
      <c r="J19" s="70">
        <f>SUM(F29,F32,F37,F38,F39)</f>
        <v>56.320000000000014</v>
      </c>
      <c r="K19" s="70">
        <f t="shared" ref="K19:K22" si="0">100-J19</f>
        <v>43.679999999999986</v>
      </c>
      <c r="L19" s="96"/>
      <c r="M19" s="96"/>
      <c r="N19" s="96"/>
      <c r="O19" s="96"/>
      <c r="P19" s="96"/>
      <c r="Q19" s="96"/>
      <c r="R19" s="96"/>
      <c r="S19" s="96"/>
      <c r="T19" s="96"/>
      <c r="U19" s="96"/>
      <c r="V19" s="96"/>
      <c r="W19" s="96"/>
      <c r="X19" s="96"/>
      <c r="Y19" s="96"/>
      <c r="Z19" s="96"/>
      <c r="AA19" s="96"/>
      <c r="AB19" s="96"/>
      <c r="AC19" s="96"/>
    </row>
    <row r="20" spans="1:29" ht="28" x14ac:dyDescent="0.35">
      <c r="A20" s="248"/>
      <c r="B20" s="109" t="s">
        <v>335</v>
      </c>
      <c r="C20" s="101" t="s">
        <v>245</v>
      </c>
      <c r="D20" s="109" t="s">
        <v>329</v>
      </c>
      <c r="E20" s="88">
        <v>248</v>
      </c>
      <c r="F20" s="87">
        <v>4.07</v>
      </c>
      <c r="G20" s="96"/>
      <c r="H20" s="96"/>
      <c r="I20" s="73" t="s">
        <v>201</v>
      </c>
      <c r="J20" s="70">
        <f>SUM(F43,F44,F47,F50,F51)</f>
        <v>35.930000000000007</v>
      </c>
      <c r="K20" s="70">
        <f t="shared" si="0"/>
        <v>64.069999999999993</v>
      </c>
      <c r="L20" s="96"/>
      <c r="M20" s="96"/>
      <c r="N20" s="96"/>
      <c r="O20" s="96"/>
      <c r="P20" s="96"/>
      <c r="Q20" s="96"/>
      <c r="R20" s="96"/>
      <c r="S20" s="96"/>
      <c r="T20" s="96"/>
      <c r="U20" s="96"/>
      <c r="V20" s="96"/>
      <c r="W20" s="96"/>
      <c r="X20" s="96"/>
      <c r="Y20" s="96"/>
      <c r="Z20" s="96"/>
      <c r="AA20" s="96"/>
      <c r="AB20" s="96"/>
      <c r="AC20" s="96"/>
    </row>
    <row r="21" spans="1:29" ht="28" x14ac:dyDescent="0.35">
      <c r="A21" s="248"/>
      <c r="B21" s="101" t="s">
        <v>333</v>
      </c>
      <c r="C21" s="101" t="s">
        <v>330</v>
      </c>
      <c r="D21" s="109" t="s">
        <v>334</v>
      </c>
      <c r="E21" s="88">
        <v>142</v>
      </c>
      <c r="F21" s="87">
        <v>2.33</v>
      </c>
      <c r="G21" s="96"/>
      <c r="H21" s="96"/>
      <c r="I21" s="73" t="s">
        <v>255</v>
      </c>
      <c r="J21" s="70">
        <f>SUM(F53,F56,F58,F62,F63)</f>
        <v>51.750000000000007</v>
      </c>
      <c r="K21" s="70">
        <f t="shared" si="0"/>
        <v>48.249999999999993</v>
      </c>
      <c r="L21" s="96"/>
      <c r="M21" s="96"/>
      <c r="N21" s="96"/>
      <c r="O21" s="96"/>
      <c r="P21" s="96"/>
      <c r="Q21" s="96"/>
      <c r="R21" s="96"/>
      <c r="S21" s="96"/>
      <c r="T21" s="96"/>
      <c r="U21" s="96"/>
      <c r="V21" s="96"/>
      <c r="W21" s="96"/>
      <c r="X21" s="96"/>
      <c r="Y21" s="96"/>
      <c r="Z21" s="96"/>
      <c r="AA21" s="96"/>
      <c r="AB21" s="96"/>
      <c r="AC21" s="96"/>
    </row>
    <row r="22" spans="1:29" x14ac:dyDescent="0.35">
      <c r="A22" s="248"/>
      <c r="B22" s="109" t="s">
        <v>336</v>
      </c>
      <c r="C22" s="109" t="s">
        <v>330</v>
      </c>
      <c r="D22" s="109" t="s">
        <v>337</v>
      </c>
      <c r="E22" s="88">
        <v>92</v>
      </c>
      <c r="F22" s="87">
        <v>1.51</v>
      </c>
      <c r="G22" s="96"/>
      <c r="H22" s="96"/>
      <c r="I22" s="73" t="s">
        <v>203</v>
      </c>
      <c r="J22" s="70">
        <f>SUM(F65,F67,F69,F74,F75)</f>
        <v>78.52</v>
      </c>
      <c r="K22" s="70">
        <f t="shared" si="0"/>
        <v>21.480000000000004</v>
      </c>
      <c r="L22" s="96"/>
      <c r="M22" s="96"/>
      <c r="N22" s="96"/>
      <c r="O22" s="96"/>
      <c r="P22" s="96"/>
      <c r="Q22" s="96"/>
      <c r="R22" s="96"/>
      <c r="S22" s="96"/>
      <c r="T22" s="96"/>
      <c r="U22" s="96"/>
      <c r="V22" s="96"/>
      <c r="W22" s="96"/>
      <c r="X22" s="96"/>
      <c r="Y22" s="96"/>
      <c r="Z22" s="96"/>
      <c r="AA22" s="96"/>
      <c r="AB22" s="96"/>
      <c r="AC22" s="96"/>
    </row>
    <row r="23" spans="1:29" x14ac:dyDescent="0.35">
      <c r="A23" s="248"/>
      <c r="B23" s="109" t="s">
        <v>340</v>
      </c>
      <c r="C23" s="101" t="s">
        <v>330</v>
      </c>
      <c r="D23" s="109" t="s">
        <v>337</v>
      </c>
      <c r="E23" s="88">
        <v>90</v>
      </c>
      <c r="F23" s="87">
        <v>1.48</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35">
      <c r="A24" s="248"/>
      <c r="B24" s="101" t="s">
        <v>341</v>
      </c>
      <c r="C24" s="101" t="s">
        <v>245</v>
      </c>
      <c r="D24" s="109" t="s">
        <v>342</v>
      </c>
      <c r="E24" s="88">
        <v>51</v>
      </c>
      <c r="F24" s="87">
        <v>0.84</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 x14ac:dyDescent="0.35">
      <c r="A25" s="248"/>
      <c r="B25" s="101" t="s">
        <v>338</v>
      </c>
      <c r="C25" s="101" t="s">
        <v>330</v>
      </c>
      <c r="D25" s="109" t="s">
        <v>334</v>
      </c>
      <c r="E25" s="88">
        <v>44</v>
      </c>
      <c r="F25" s="87">
        <v>0.72</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35">
      <c r="A26" s="248"/>
      <c r="B26" s="109" t="s">
        <v>344</v>
      </c>
      <c r="C26" s="109" t="s">
        <v>245</v>
      </c>
      <c r="D26" s="109" t="s">
        <v>342</v>
      </c>
      <c r="E26" s="110">
        <v>16</v>
      </c>
      <c r="F26" s="105">
        <v>0.26</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 x14ac:dyDescent="0.35">
      <c r="A27" s="248"/>
      <c r="B27" s="101" t="s">
        <v>343</v>
      </c>
      <c r="C27" s="101" t="s">
        <v>245</v>
      </c>
      <c r="D27" s="109" t="s">
        <v>329</v>
      </c>
      <c r="E27" s="110">
        <v>4</v>
      </c>
      <c r="F27" s="105">
        <v>7.0000000000000007E-2</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28.5" thickBot="1" x14ac:dyDescent="0.4">
      <c r="A28" s="249"/>
      <c r="B28" s="111" t="s">
        <v>345</v>
      </c>
      <c r="C28" s="111" t="s">
        <v>330</v>
      </c>
      <c r="D28" s="109" t="s">
        <v>334</v>
      </c>
      <c r="E28" s="112">
        <v>0</v>
      </c>
      <c r="F28" s="106">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30.75" customHeight="1" x14ac:dyDescent="0.35">
      <c r="A29" s="247" t="s">
        <v>406</v>
      </c>
      <c r="B29" s="91" t="s">
        <v>222</v>
      </c>
      <c r="C29" s="91" t="s">
        <v>245</v>
      </c>
      <c r="D29" s="91" t="s">
        <v>329</v>
      </c>
      <c r="E29" s="108">
        <v>48633</v>
      </c>
      <c r="F29" s="104">
        <v>50.52</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48"/>
      <c r="B30" s="109" t="s">
        <v>331</v>
      </c>
      <c r="C30" s="109" t="s">
        <v>330</v>
      </c>
      <c r="D30" s="109" t="s">
        <v>332</v>
      </c>
      <c r="E30" s="88">
        <v>19190</v>
      </c>
      <c r="F30" s="87">
        <v>19.93</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48"/>
      <c r="B31" s="101" t="s">
        <v>339</v>
      </c>
      <c r="C31" s="101" t="s">
        <v>330</v>
      </c>
      <c r="D31" s="109" t="s">
        <v>332</v>
      </c>
      <c r="E31" s="88">
        <v>14376</v>
      </c>
      <c r="F31" s="87">
        <v>14.93</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 x14ac:dyDescent="0.35">
      <c r="A32" s="248"/>
      <c r="B32" s="109" t="s">
        <v>335</v>
      </c>
      <c r="C32" s="109" t="s">
        <v>245</v>
      </c>
      <c r="D32" s="109" t="s">
        <v>329</v>
      </c>
      <c r="E32" s="88">
        <v>4487</v>
      </c>
      <c r="F32" s="87">
        <v>4.66</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 x14ac:dyDescent="0.35">
      <c r="A33" s="248"/>
      <c r="B33" s="109" t="s">
        <v>333</v>
      </c>
      <c r="C33" s="101" t="s">
        <v>330</v>
      </c>
      <c r="D33" s="109" t="s">
        <v>334</v>
      </c>
      <c r="E33" s="88">
        <v>2470</v>
      </c>
      <c r="F33" s="87">
        <v>2.57</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340</v>
      </c>
      <c r="C34" s="101" t="s">
        <v>330</v>
      </c>
      <c r="D34" s="109" t="s">
        <v>337</v>
      </c>
      <c r="E34" s="88">
        <v>2306</v>
      </c>
      <c r="F34" s="87">
        <v>2.4</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48"/>
      <c r="B35" s="109" t="s">
        <v>336</v>
      </c>
      <c r="C35" s="101" t="s">
        <v>330</v>
      </c>
      <c r="D35" s="109" t="s">
        <v>337</v>
      </c>
      <c r="E35" s="88">
        <v>2115</v>
      </c>
      <c r="F35" s="87">
        <v>2.2000000000000002</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28" x14ac:dyDescent="0.35">
      <c r="A36" s="248"/>
      <c r="B36" s="101" t="s">
        <v>338</v>
      </c>
      <c r="C36" s="101" t="s">
        <v>330</v>
      </c>
      <c r="D36" s="109" t="s">
        <v>334</v>
      </c>
      <c r="E36" s="88">
        <v>1584</v>
      </c>
      <c r="F36" s="87">
        <v>1.65</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x14ac:dyDescent="0.35">
      <c r="A37" s="248"/>
      <c r="B37" s="101" t="s">
        <v>341</v>
      </c>
      <c r="C37" s="101" t="s">
        <v>245</v>
      </c>
      <c r="D37" s="109" t="s">
        <v>342</v>
      </c>
      <c r="E37" s="88">
        <v>1062</v>
      </c>
      <c r="F37" s="87">
        <v>1.1000000000000001</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 x14ac:dyDescent="0.35">
      <c r="A38" s="248"/>
      <c r="B38" s="109" t="s">
        <v>343</v>
      </c>
      <c r="C38" s="109" t="s">
        <v>245</v>
      </c>
      <c r="D38" s="109" t="s">
        <v>329</v>
      </c>
      <c r="E38" s="110">
        <v>24</v>
      </c>
      <c r="F38" s="105">
        <v>0.02</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9" t="s">
        <v>344</v>
      </c>
      <c r="C39" s="109" t="s">
        <v>245</v>
      </c>
      <c r="D39" s="109" t="s">
        <v>342</v>
      </c>
      <c r="E39" s="110">
        <v>18</v>
      </c>
      <c r="F39" s="105">
        <v>0.02</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5" thickBot="1" x14ac:dyDescent="0.4">
      <c r="A40" s="249"/>
      <c r="B40" s="102" t="s">
        <v>345</v>
      </c>
      <c r="C40" s="102" t="s">
        <v>330</v>
      </c>
      <c r="D40" s="109" t="s">
        <v>334</v>
      </c>
      <c r="E40" s="112">
        <v>0</v>
      </c>
      <c r="F40" s="106">
        <v>0</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7" t="s">
        <v>391</v>
      </c>
      <c r="B41" s="103" t="s">
        <v>339</v>
      </c>
      <c r="C41" s="103" t="s">
        <v>330</v>
      </c>
      <c r="D41" s="91" t="s">
        <v>332</v>
      </c>
      <c r="E41" s="108">
        <v>25180</v>
      </c>
      <c r="F41" s="104">
        <v>30.56</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248"/>
      <c r="B42" s="109" t="s">
        <v>331</v>
      </c>
      <c r="C42" s="109" t="s">
        <v>330</v>
      </c>
      <c r="D42" s="71" t="s">
        <v>332</v>
      </c>
      <c r="E42" s="88">
        <v>20707</v>
      </c>
      <c r="F42" s="87">
        <v>25.13</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28" x14ac:dyDescent="0.35">
      <c r="A43" s="248"/>
      <c r="B43" s="109" t="s">
        <v>222</v>
      </c>
      <c r="C43" s="109" t="s">
        <v>245</v>
      </c>
      <c r="D43" s="109" t="s">
        <v>329</v>
      </c>
      <c r="E43" s="88">
        <v>18488</v>
      </c>
      <c r="F43" s="87">
        <v>22.44</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 x14ac:dyDescent="0.35">
      <c r="A44" s="248"/>
      <c r="B44" s="109" t="s">
        <v>335</v>
      </c>
      <c r="C44" s="109" t="s">
        <v>245</v>
      </c>
      <c r="D44" s="109" t="s">
        <v>329</v>
      </c>
      <c r="E44" s="88">
        <v>9321</v>
      </c>
      <c r="F44" s="87">
        <v>11.31</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1" t="s">
        <v>340</v>
      </c>
      <c r="C45" s="101" t="s">
        <v>330</v>
      </c>
      <c r="D45" s="109" t="s">
        <v>337</v>
      </c>
      <c r="E45" s="88">
        <v>2458</v>
      </c>
      <c r="F45" s="87">
        <v>2.98</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1" t="s">
        <v>336</v>
      </c>
      <c r="C46" s="101" t="s">
        <v>330</v>
      </c>
      <c r="D46" s="109" t="s">
        <v>337</v>
      </c>
      <c r="E46" s="88">
        <v>2374</v>
      </c>
      <c r="F46" s="87">
        <v>2.88</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248"/>
      <c r="B47" s="109" t="s">
        <v>341</v>
      </c>
      <c r="C47" s="101" t="s">
        <v>245</v>
      </c>
      <c r="D47" s="109" t="s">
        <v>342</v>
      </c>
      <c r="E47" s="88">
        <v>1694</v>
      </c>
      <c r="F47" s="87">
        <v>2.06</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 x14ac:dyDescent="0.35">
      <c r="A48" s="248"/>
      <c r="B48" s="101" t="s">
        <v>333</v>
      </c>
      <c r="C48" s="101" t="s">
        <v>330</v>
      </c>
      <c r="D48" s="109" t="s">
        <v>334</v>
      </c>
      <c r="E48" s="88">
        <v>1295</v>
      </c>
      <c r="F48" s="87">
        <v>1.57</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28" x14ac:dyDescent="0.35">
      <c r="A49" s="248"/>
      <c r="B49" s="109" t="s">
        <v>338</v>
      </c>
      <c r="C49" s="101" t="s">
        <v>330</v>
      </c>
      <c r="D49" s="109" t="s">
        <v>334</v>
      </c>
      <c r="E49" s="88">
        <v>769</v>
      </c>
      <c r="F49" s="87">
        <v>0.93</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 x14ac:dyDescent="0.35">
      <c r="A50" s="248"/>
      <c r="B50" s="109" t="s">
        <v>343</v>
      </c>
      <c r="C50" s="109" t="s">
        <v>245</v>
      </c>
      <c r="D50" s="109" t="s">
        <v>329</v>
      </c>
      <c r="E50" s="110">
        <v>76</v>
      </c>
      <c r="F50" s="105">
        <v>0.09</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344</v>
      </c>
      <c r="C51" s="101" t="s">
        <v>245</v>
      </c>
      <c r="D51" s="109" t="s">
        <v>342</v>
      </c>
      <c r="E51" s="110">
        <v>24</v>
      </c>
      <c r="F51" s="105">
        <v>0.03</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5" thickBot="1" x14ac:dyDescent="0.4">
      <c r="A52" s="249"/>
      <c r="B52" s="111" t="s">
        <v>345</v>
      </c>
      <c r="C52" s="111" t="s">
        <v>330</v>
      </c>
      <c r="D52" s="109" t="s">
        <v>334</v>
      </c>
      <c r="E52" s="112">
        <v>0</v>
      </c>
      <c r="F52" s="106">
        <v>0</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31.5" customHeight="1" x14ac:dyDescent="0.35">
      <c r="A53" s="247" t="s">
        <v>407</v>
      </c>
      <c r="B53" s="91" t="s">
        <v>222</v>
      </c>
      <c r="C53" s="91" t="s">
        <v>245</v>
      </c>
      <c r="D53" s="91" t="s">
        <v>329</v>
      </c>
      <c r="E53" s="108">
        <v>94068</v>
      </c>
      <c r="F53" s="104">
        <v>40.06</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1" t="s">
        <v>339</v>
      </c>
      <c r="C54" s="101" t="s">
        <v>330</v>
      </c>
      <c r="D54" s="71" t="s">
        <v>332</v>
      </c>
      <c r="E54" s="88">
        <v>50727</v>
      </c>
      <c r="F54" s="87">
        <v>21.6</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35">
      <c r="A55" s="248"/>
      <c r="B55" s="109" t="s">
        <v>331</v>
      </c>
      <c r="C55" s="109" t="s">
        <v>330</v>
      </c>
      <c r="D55" s="71" t="s">
        <v>332</v>
      </c>
      <c r="E55" s="88">
        <v>45512</v>
      </c>
      <c r="F55" s="87">
        <v>19.38</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 x14ac:dyDescent="0.35">
      <c r="A56" s="248"/>
      <c r="B56" s="109" t="s">
        <v>335</v>
      </c>
      <c r="C56" s="109" t="s">
        <v>245</v>
      </c>
      <c r="D56" s="109" t="s">
        <v>329</v>
      </c>
      <c r="E56" s="88">
        <v>21066</v>
      </c>
      <c r="F56" s="87">
        <v>8.9700000000000006</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35">
      <c r="A57" s="248"/>
      <c r="B57" s="101" t="s">
        <v>340</v>
      </c>
      <c r="C57" s="101" t="s">
        <v>330</v>
      </c>
      <c r="D57" s="109" t="s">
        <v>337</v>
      </c>
      <c r="E57" s="88">
        <v>5988</v>
      </c>
      <c r="F57" s="87">
        <v>2.5499999999999998</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341</v>
      </c>
      <c r="C58" s="101" t="s">
        <v>245</v>
      </c>
      <c r="D58" s="109" t="s">
        <v>342</v>
      </c>
      <c r="E58" s="88">
        <v>5770</v>
      </c>
      <c r="F58" s="87">
        <v>2.46</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336</v>
      </c>
      <c r="C59" s="101" t="s">
        <v>330</v>
      </c>
      <c r="D59" s="109" t="s">
        <v>337</v>
      </c>
      <c r="E59" s="88">
        <v>5451</v>
      </c>
      <c r="F59" s="87">
        <v>2.3199999999999998</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 x14ac:dyDescent="0.35">
      <c r="A60" s="248"/>
      <c r="B60" s="109" t="s">
        <v>333</v>
      </c>
      <c r="C60" s="101" t="s">
        <v>330</v>
      </c>
      <c r="D60" s="109" t="s">
        <v>334</v>
      </c>
      <c r="E60" s="88">
        <v>3457</v>
      </c>
      <c r="F60" s="87">
        <v>1.47</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 x14ac:dyDescent="0.35">
      <c r="A61" s="248"/>
      <c r="B61" s="109" t="s">
        <v>338</v>
      </c>
      <c r="C61" s="101" t="s">
        <v>330</v>
      </c>
      <c r="D61" s="109" t="s">
        <v>334</v>
      </c>
      <c r="E61" s="88">
        <v>2147</v>
      </c>
      <c r="F61" s="87">
        <v>0.91</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248"/>
      <c r="B62" s="109" t="s">
        <v>344</v>
      </c>
      <c r="C62" s="109" t="s">
        <v>245</v>
      </c>
      <c r="D62" s="109" t="s">
        <v>342</v>
      </c>
      <c r="E62" s="110">
        <v>314</v>
      </c>
      <c r="F62" s="105">
        <v>0.13</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28" x14ac:dyDescent="0.35">
      <c r="A63" s="248"/>
      <c r="B63" s="101" t="s">
        <v>343</v>
      </c>
      <c r="C63" s="101" t="s">
        <v>245</v>
      </c>
      <c r="D63" s="109" t="s">
        <v>329</v>
      </c>
      <c r="E63" s="110">
        <v>300</v>
      </c>
      <c r="F63" s="105">
        <v>0.13</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28.5" thickBot="1" x14ac:dyDescent="0.4">
      <c r="A64" s="249"/>
      <c r="B64" s="111" t="s">
        <v>345</v>
      </c>
      <c r="C64" s="111" t="s">
        <v>330</v>
      </c>
      <c r="D64" s="109" t="s">
        <v>334</v>
      </c>
      <c r="E64" s="112">
        <v>5</v>
      </c>
      <c r="F64" s="106">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 x14ac:dyDescent="0.35">
      <c r="A65" s="247" t="s">
        <v>393</v>
      </c>
      <c r="B65" s="91" t="s">
        <v>222</v>
      </c>
      <c r="C65" s="91" t="s">
        <v>245</v>
      </c>
      <c r="D65" s="91" t="s">
        <v>329</v>
      </c>
      <c r="E65" s="108">
        <v>21335</v>
      </c>
      <c r="F65" s="104">
        <v>65.22</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248"/>
      <c r="B66" s="101" t="s">
        <v>339</v>
      </c>
      <c r="C66" s="101" t="s">
        <v>330</v>
      </c>
      <c r="D66" s="71" t="s">
        <v>332</v>
      </c>
      <c r="E66" s="88">
        <v>3339</v>
      </c>
      <c r="F66" s="87">
        <v>10.210000000000001</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28" x14ac:dyDescent="0.35">
      <c r="A67" s="248"/>
      <c r="B67" s="101" t="s">
        <v>335</v>
      </c>
      <c r="C67" s="101" t="s">
        <v>245</v>
      </c>
      <c r="D67" s="109" t="s">
        <v>329</v>
      </c>
      <c r="E67" s="88">
        <v>2443</v>
      </c>
      <c r="F67" s="87">
        <v>7.47</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35">
      <c r="A68" s="248"/>
      <c r="B68" s="109" t="s">
        <v>331</v>
      </c>
      <c r="C68" s="109" t="s">
        <v>330</v>
      </c>
      <c r="D68" s="109" t="s">
        <v>332</v>
      </c>
      <c r="E68" s="88">
        <v>2163</v>
      </c>
      <c r="F68" s="87">
        <v>6.61</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35">
      <c r="A69" s="248"/>
      <c r="B69" s="109" t="s">
        <v>341</v>
      </c>
      <c r="C69" s="109" t="s">
        <v>245</v>
      </c>
      <c r="D69" s="71" t="s">
        <v>342</v>
      </c>
      <c r="E69" s="88">
        <v>1825</v>
      </c>
      <c r="F69" s="87">
        <v>5.58</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248"/>
      <c r="B70" s="109" t="s">
        <v>340</v>
      </c>
      <c r="C70" s="109" t="s">
        <v>330</v>
      </c>
      <c r="D70" s="109" t="s">
        <v>337</v>
      </c>
      <c r="E70" s="88">
        <v>669</v>
      </c>
      <c r="F70" s="87">
        <v>2.0499999999999998</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248"/>
      <c r="B71" s="101" t="s">
        <v>336</v>
      </c>
      <c r="C71" s="101" t="s">
        <v>330</v>
      </c>
      <c r="D71" s="109" t="s">
        <v>337</v>
      </c>
      <c r="E71" s="88">
        <v>389</v>
      </c>
      <c r="F71" s="87">
        <v>1.19</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ht="28" x14ac:dyDescent="0.35">
      <c r="A72" s="248"/>
      <c r="B72" s="109" t="s">
        <v>333</v>
      </c>
      <c r="C72" s="101" t="s">
        <v>330</v>
      </c>
      <c r="D72" s="109" t="s">
        <v>334</v>
      </c>
      <c r="E72" s="88">
        <v>372</v>
      </c>
      <c r="F72" s="87">
        <v>1.1399999999999999</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28" x14ac:dyDescent="0.35">
      <c r="A73" s="248"/>
      <c r="B73" s="109" t="s">
        <v>338</v>
      </c>
      <c r="C73" s="101" t="s">
        <v>330</v>
      </c>
      <c r="D73" s="109" t="s">
        <v>334</v>
      </c>
      <c r="E73" s="88">
        <v>92</v>
      </c>
      <c r="F73" s="87">
        <v>0.28000000000000003</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248"/>
      <c r="B74" s="101" t="s">
        <v>344</v>
      </c>
      <c r="C74" s="101" t="s">
        <v>245</v>
      </c>
      <c r="D74" s="109" t="s">
        <v>342</v>
      </c>
      <c r="E74" s="110">
        <v>70</v>
      </c>
      <c r="F74" s="105">
        <v>0.21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 x14ac:dyDescent="0.35">
      <c r="A75" s="248"/>
      <c r="B75" s="101" t="s">
        <v>343</v>
      </c>
      <c r="C75" s="101" t="s">
        <v>245</v>
      </c>
      <c r="D75" s="109" t="s">
        <v>329</v>
      </c>
      <c r="E75" s="110">
        <v>13</v>
      </c>
      <c r="F75" s="105">
        <v>0.04</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28.5" thickBot="1" x14ac:dyDescent="0.4">
      <c r="A76" s="249"/>
      <c r="B76" s="111" t="s">
        <v>345</v>
      </c>
      <c r="C76" s="111" t="s">
        <v>330</v>
      </c>
      <c r="D76" s="111" t="s">
        <v>334</v>
      </c>
      <c r="E76" s="112">
        <v>1</v>
      </c>
      <c r="F76" s="106">
        <v>0</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13" customHeight="1" x14ac:dyDescent="0.35">
      <c r="A77" s="132" t="s">
        <v>235</v>
      </c>
      <c r="B77" s="128"/>
      <c r="C77" s="128"/>
      <c r="D77" s="128"/>
      <c r="E77" s="128"/>
      <c r="F77" s="128"/>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35">
      <c r="A78" s="127"/>
      <c r="B78" s="155"/>
      <c r="C78" s="155"/>
      <c r="D78" s="155"/>
      <c r="E78" s="155"/>
      <c r="F78" s="155"/>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35">
      <c r="A79" s="127"/>
      <c r="B79" s="155"/>
      <c r="C79" s="155"/>
      <c r="D79" s="155"/>
      <c r="E79" s="155"/>
      <c r="F79" s="155"/>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35">
      <c r="A80" s="127"/>
      <c r="B80" s="155"/>
      <c r="C80" s="155"/>
      <c r="D80" s="155"/>
      <c r="E80" s="155"/>
      <c r="F80" s="155"/>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35">
      <c r="A81" s="127"/>
      <c r="B81" s="155"/>
      <c r="C81" s="155"/>
      <c r="D81" s="155"/>
      <c r="E81" s="155"/>
      <c r="F81" s="155"/>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35">
      <c r="A82" s="127"/>
      <c r="B82" s="155"/>
      <c r="C82" s="155"/>
      <c r="D82" s="155"/>
      <c r="E82" s="155"/>
      <c r="F82" s="155"/>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127"/>
      <c r="B83" s="155"/>
      <c r="C83" s="155"/>
      <c r="D83" s="155"/>
      <c r="E83" s="155"/>
      <c r="F83" s="155"/>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35">
      <c r="A84" s="127"/>
      <c r="B84" s="155"/>
      <c r="C84" s="155"/>
      <c r="D84" s="155"/>
      <c r="E84" s="155"/>
      <c r="F84" s="155"/>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3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3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sheetData>
  <mergeCells count="10">
    <mergeCell ref="A1:AB1"/>
    <mergeCell ref="F4:H4"/>
    <mergeCell ref="I4:AB4"/>
    <mergeCell ref="D4:E4"/>
    <mergeCell ref="A65:A76"/>
    <mergeCell ref="A17:A28"/>
    <mergeCell ref="A29:A40"/>
    <mergeCell ref="A41:A52"/>
    <mergeCell ref="A53:A64"/>
    <mergeCell ref="A15:F1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636E-BD05-44A5-906A-6DE517B2ACD0}">
  <dimension ref="A1:AC32"/>
  <sheetViews>
    <sheetView zoomScaleNormal="100" workbookViewId="0">
      <selection sqref="A1:AB1"/>
    </sheetView>
  </sheetViews>
  <sheetFormatPr defaultRowHeight="14.5" x14ac:dyDescent="0.35"/>
  <cols>
    <col min="1" max="1" width="27.26953125" style="55" customWidth="1"/>
    <col min="2" max="2" width="20.7265625" style="54" customWidth="1"/>
    <col min="3" max="3" width="20.54296875" style="54" customWidth="1"/>
    <col min="4" max="4" width="12.26953125" style="54" customWidth="1"/>
    <col min="5" max="5" width="14" style="54" customWidth="1"/>
    <col min="6" max="6" width="13.7265625" style="54" customWidth="1"/>
    <col min="7" max="7" width="8.453125" style="54" customWidth="1"/>
    <col min="8" max="8" width="8.54296875" style="54" customWidth="1"/>
    <col min="9" max="9" width="20.7265625" style="54" customWidth="1"/>
    <col min="10" max="28" width="6.7265625" style="54" customWidth="1"/>
    <col min="29" max="29" width="9.1796875" style="54"/>
  </cols>
  <sheetData>
    <row r="1" spans="1:29" ht="28.4" customHeight="1" thickBot="1" x14ac:dyDescent="0.4">
      <c r="A1" s="233" t="s">
        <v>420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421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1614</v>
      </c>
      <c r="E6" s="126">
        <v>1843.431</v>
      </c>
      <c r="F6" s="120">
        <v>0.876</v>
      </c>
      <c r="G6" s="120">
        <v>0.83399999999999996</v>
      </c>
      <c r="H6" s="121">
        <v>0.91900000000000004</v>
      </c>
      <c r="I6" s="122">
        <v>21</v>
      </c>
      <c r="J6" s="120">
        <v>0.191</v>
      </c>
      <c r="K6" s="120">
        <v>0.37</v>
      </c>
      <c r="L6" s="120">
        <v>0.39200000000000002</v>
      </c>
      <c r="M6" s="120">
        <v>0.41199999999999998</v>
      </c>
      <c r="N6" s="120">
        <v>0.52100000000000002</v>
      </c>
      <c r="O6" s="120">
        <v>0.68100000000000005</v>
      </c>
      <c r="P6" s="120">
        <v>0.70899999999999996</v>
      </c>
      <c r="Q6" s="120">
        <v>0.71499999999999997</v>
      </c>
      <c r="R6" s="120">
        <v>0.73699999999999999</v>
      </c>
      <c r="S6" s="120">
        <v>0.77</v>
      </c>
      <c r="T6" s="120">
        <v>0.98</v>
      </c>
      <c r="U6" s="120">
        <v>1.024</v>
      </c>
      <c r="V6" s="120">
        <v>1.2230000000000001</v>
      </c>
      <c r="W6" s="120">
        <v>1.5169999999999999</v>
      </c>
      <c r="X6" s="120">
        <v>1.5169999999999999</v>
      </c>
      <c r="Y6" s="120">
        <v>1.6439999999999999</v>
      </c>
      <c r="Z6" s="120">
        <v>2.0110000000000001</v>
      </c>
      <c r="AA6" s="120">
        <v>2.4750000000000001</v>
      </c>
      <c r="AB6" s="142">
        <v>2.5470000000000002</v>
      </c>
      <c r="AC6" s="155"/>
    </row>
    <row r="7" spans="1:29" x14ac:dyDescent="0.35">
      <c r="A7" s="82" t="s">
        <v>199</v>
      </c>
      <c r="B7" s="77">
        <v>199</v>
      </c>
      <c r="C7" s="79">
        <v>897047</v>
      </c>
      <c r="D7" s="94">
        <v>23717</v>
      </c>
      <c r="E7" s="95">
        <v>30640.730999999992</v>
      </c>
      <c r="F7" s="92">
        <v>0.77400000000000002</v>
      </c>
      <c r="G7" s="92">
        <v>0.76400000000000001</v>
      </c>
      <c r="H7" s="93">
        <v>0.78400000000000003</v>
      </c>
      <c r="I7" s="8">
        <v>199</v>
      </c>
      <c r="J7" s="9">
        <v>0.108</v>
      </c>
      <c r="K7" s="9">
        <v>0.18</v>
      </c>
      <c r="L7" s="9">
        <v>0.26</v>
      </c>
      <c r="M7" s="9">
        <v>0.32100000000000001</v>
      </c>
      <c r="N7" s="9">
        <v>0.36399999999999999</v>
      </c>
      <c r="O7" s="9">
        <v>0.41399999999999998</v>
      </c>
      <c r="P7" s="9">
        <v>0.46700000000000003</v>
      </c>
      <c r="Q7" s="9">
        <v>0.51400000000000001</v>
      </c>
      <c r="R7" s="9">
        <v>0.58799999999999997</v>
      </c>
      <c r="S7" s="9">
        <v>0.63600000000000001</v>
      </c>
      <c r="T7" s="9">
        <v>0.71099999999999997</v>
      </c>
      <c r="U7" s="9">
        <v>0.79300000000000004</v>
      </c>
      <c r="V7" s="9">
        <v>0.89900000000000002</v>
      </c>
      <c r="W7" s="9">
        <v>0.99399999999999999</v>
      </c>
      <c r="X7" s="9">
        <v>1.1479999999999999</v>
      </c>
      <c r="Y7" s="9">
        <v>1.2989999999999999</v>
      </c>
      <c r="Z7" s="9">
        <v>1.569</v>
      </c>
      <c r="AA7" s="9">
        <v>1.9510000000000001</v>
      </c>
      <c r="AB7" s="83">
        <v>2.6190000000000002</v>
      </c>
      <c r="AC7" s="155"/>
    </row>
    <row r="8" spans="1:29" x14ac:dyDescent="0.35">
      <c r="A8" s="141" t="s">
        <v>201</v>
      </c>
      <c r="B8" s="119">
        <v>146</v>
      </c>
      <c r="C8" s="124">
        <v>939589</v>
      </c>
      <c r="D8" s="125">
        <v>16611</v>
      </c>
      <c r="E8" s="126">
        <v>24565.910000000007</v>
      </c>
      <c r="F8" s="120">
        <v>0.67600000000000005</v>
      </c>
      <c r="G8" s="120">
        <v>0.66600000000000004</v>
      </c>
      <c r="H8" s="121">
        <v>0.68700000000000006</v>
      </c>
      <c r="I8" s="122">
        <v>146</v>
      </c>
      <c r="J8" s="120">
        <v>7.4999999999999997E-2</v>
      </c>
      <c r="K8" s="120">
        <v>0.11700000000000001</v>
      </c>
      <c r="L8" s="120">
        <v>0.14899999999999999</v>
      </c>
      <c r="M8" s="120">
        <v>0.19900000000000001</v>
      </c>
      <c r="N8" s="120">
        <v>0.22700000000000001</v>
      </c>
      <c r="O8" s="120">
        <v>0.248</v>
      </c>
      <c r="P8" s="120">
        <v>0.28199999999999997</v>
      </c>
      <c r="Q8" s="120">
        <v>0.33</v>
      </c>
      <c r="R8" s="120">
        <v>0.39700000000000002</v>
      </c>
      <c r="S8" s="120">
        <v>0.44400000000000001</v>
      </c>
      <c r="T8" s="120">
        <v>0.59499999999999997</v>
      </c>
      <c r="U8" s="120">
        <v>0.66900000000000004</v>
      </c>
      <c r="V8" s="120">
        <v>0.73</v>
      </c>
      <c r="W8" s="120">
        <v>0.88300000000000001</v>
      </c>
      <c r="X8" s="120">
        <v>1.0640000000000001</v>
      </c>
      <c r="Y8" s="120">
        <v>1.2589999999999999</v>
      </c>
      <c r="Z8" s="120">
        <v>1.5509999999999999</v>
      </c>
      <c r="AA8" s="120">
        <v>1.958</v>
      </c>
      <c r="AB8" s="142">
        <v>3.198</v>
      </c>
      <c r="AC8" s="155"/>
    </row>
    <row r="9" spans="1:29" x14ac:dyDescent="0.35">
      <c r="A9" s="141" t="s">
        <v>202</v>
      </c>
      <c r="B9" s="78">
        <v>389</v>
      </c>
      <c r="C9" s="80">
        <v>2329235</v>
      </c>
      <c r="D9" s="81">
        <v>26799</v>
      </c>
      <c r="E9" s="1">
        <v>54098.064000000013</v>
      </c>
      <c r="F9" s="120">
        <v>0.495</v>
      </c>
      <c r="G9" s="120">
        <v>0.48899999999999999</v>
      </c>
      <c r="H9" s="121">
        <v>0.501</v>
      </c>
      <c r="I9" s="8">
        <v>388</v>
      </c>
      <c r="J9" s="9">
        <v>5.3999999999999999E-2</v>
      </c>
      <c r="K9" s="9">
        <v>0.109</v>
      </c>
      <c r="L9" s="9">
        <v>0.14699999999999999</v>
      </c>
      <c r="M9" s="9">
        <v>0.18099999999999999</v>
      </c>
      <c r="N9" s="9">
        <v>0.221</v>
      </c>
      <c r="O9" s="9">
        <v>0.27800000000000002</v>
      </c>
      <c r="P9" s="9">
        <v>0.318</v>
      </c>
      <c r="Q9" s="9">
        <v>0.36</v>
      </c>
      <c r="R9" s="9">
        <v>0.40600000000000003</v>
      </c>
      <c r="S9" s="9">
        <v>0.47449999999999998</v>
      </c>
      <c r="T9" s="9">
        <v>0.52900000000000003</v>
      </c>
      <c r="U9" s="9">
        <v>0.61299999999999999</v>
      </c>
      <c r="V9" s="9">
        <v>0.69599999999999995</v>
      </c>
      <c r="W9" s="9">
        <v>0.75900000000000001</v>
      </c>
      <c r="X9" s="9">
        <v>0.86</v>
      </c>
      <c r="Y9" s="9">
        <v>0.99099999999999999</v>
      </c>
      <c r="Z9" s="9">
        <v>1.1830000000000001</v>
      </c>
      <c r="AA9" s="9">
        <v>1.3480000000000001</v>
      </c>
      <c r="AB9" s="83">
        <v>1.867</v>
      </c>
      <c r="AC9" s="155"/>
    </row>
    <row r="10" spans="1:29" ht="15" thickBot="1" x14ac:dyDescent="0.4">
      <c r="A10" s="143" t="s">
        <v>203</v>
      </c>
      <c r="B10" s="144">
        <v>24</v>
      </c>
      <c r="C10" s="145">
        <v>230152</v>
      </c>
      <c r="D10" s="146">
        <v>1042</v>
      </c>
      <c r="E10" s="147">
        <v>832.23299999999995</v>
      </c>
      <c r="F10" s="148">
        <v>1.252</v>
      </c>
      <c r="G10" s="148">
        <v>1.1779999999999999</v>
      </c>
      <c r="H10" s="149">
        <v>1.33</v>
      </c>
      <c r="I10" s="150">
        <v>24</v>
      </c>
      <c r="J10" s="148">
        <v>7.9000000000000001E-2</v>
      </c>
      <c r="K10" s="148">
        <v>0.155</v>
      </c>
      <c r="L10" s="148">
        <v>0.17</v>
      </c>
      <c r="M10" s="148">
        <v>0.38200000000000001</v>
      </c>
      <c r="N10" s="148">
        <v>0.44850000000000001</v>
      </c>
      <c r="O10" s="148">
        <v>0.629</v>
      </c>
      <c r="P10" s="148">
        <v>0.64200000000000002</v>
      </c>
      <c r="Q10" s="148">
        <v>1.0149999999999999</v>
      </c>
      <c r="R10" s="148">
        <v>1.0289999999999999</v>
      </c>
      <c r="S10" s="148">
        <v>1.196</v>
      </c>
      <c r="T10" s="148">
        <v>1.373</v>
      </c>
      <c r="U10" s="148">
        <v>1.429</v>
      </c>
      <c r="V10" s="148">
        <v>1.472</v>
      </c>
      <c r="W10" s="148">
        <v>2.0579999999999998</v>
      </c>
      <c r="X10" s="148">
        <v>2.1260000000000003</v>
      </c>
      <c r="Y10" s="148">
        <v>2.4700000000000002</v>
      </c>
      <c r="Z10" s="148">
        <v>2.8570000000000002</v>
      </c>
      <c r="AA10" s="148">
        <v>2.948</v>
      </c>
      <c r="AB10" s="151">
        <v>3.42</v>
      </c>
      <c r="AC10" s="155"/>
    </row>
    <row r="11" spans="1:29" ht="13" customHeight="1" x14ac:dyDescent="0.35">
      <c r="A11" s="132" t="s">
        <v>422</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3" customHeight="1" x14ac:dyDescent="0.35">
      <c r="A12" s="132" t="s">
        <v>207</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x14ac:dyDescent="0.3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29" x14ac:dyDescent="0.3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3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3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3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3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3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3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3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3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3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3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3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3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3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3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3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sheetData>
  <mergeCells count="4">
    <mergeCell ref="A1:AB1"/>
    <mergeCell ref="D4:E4"/>
    <mergeCell ref="F4:H4"/>
    <mergeCell ref="I4:AB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193B-AC3D-4A05-9830-4B861F157E2E}">
  <dimension ref="A1:AC86"/>
  <sheetViews>
    <sheetView zoomScaleNormal="100" workbookViewId="0">
      <selection sqref="A1:AB1"/>
    </sheetView>
  </sheetViews>
  <sheetFormatPr defaultRowHeight="14.5" x14ac:dyDescent="0.35"/>
  <cols>
    <col min="1" max="1" width="27.81640625" customWidth="1"/>
    <col min="2" max="2" width="19" customWidth="1"/>
    <col min="3" max="3" width="21.26953125" customWidth="1"/>
    <col min="4" max="4" width="17.453125" customWidth="1"/>
    <col min="5" max="5" width="15.7265625" customWidth="1"/>
    <col min="6" max="6" width="16.7265625" customWidth="1"/>
    <col min="9" max="9" width="20.7265625" customWidth="1"/>
    <col min="10" max="28" width="6.7265625" customWidth="1"/>
  </cols>
  <sheetData>
    <row r="1" spans="1:29" ht="28.4" customHeight="1" thickBot="1" x14ac:dyDescent="0.4">
      <c r="A1" s="233" t="s">
        <v>423</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424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13324</v>
      </c>
      <c r="E6" s="126">
        <v>12299.523999999999</v>
      </c>
      <c r="F6" s="120">
        <v>1.083</v>
      </c>
      <c r="G6" s="120">
        <v>1.0649999999999999</v>
      </c>
      <c r="H6" s="121">
        <v>1.1020000000000001</v>
      </c>
      <c r="I6" s="122">
        <v>21</v>
      </c>
      <c r="J6" s="120">
        <v>0.53400000000000003</v>
      </c>
      <c r="K6" s="120">
        <v>0.55100000000000005</v>
      </c>
      <c r="L6" s="120">
        <v>0.58199999999999996</v>
      </c>
      <c r="M6" s="120">
        <v>0.65600000000000003</v>
      </c>
      <c r="N6" s="120">
        <v>0.83399999999999996</v>
      </c>
      <c r="O6" s="120">
        <v>0.878</v>
      </c>
      <c r="P6" s="120">
        <v>0.90100000000000002</v>
      </c>
      <c r="Q6" s="120">
        <v>0.95499999999999996</v>
      </c>
      <c r="R6" s="120">
        <v>0.96399999999999997</v>
      </c>
      <c r="S6" s="120">
        <v>0.996</v>
      </c>
      <c r="T6" s="120">
        <v>1.1060000000000001</v>
      </c>
      <c r="U6" s="120">
        <v>1.2509999999999999</v>
      </c>
      <c r="V6" s="120">
        <v>1.264</v>
      </c>
      <c r="W6" s="120">
        <v>1.2949999999999999</v>
      </c>
      <c r="X6" s="120">
        <v>1.3180000000000001</v>
      </c>
      <c r="Y6" s="120">
        <v>1.341</v>
      </c>
      <c r="Z6" s="120">
        <v>1.3480000000000001</v>
      </c>
      <c r="AA6" s="120">
        <v>1.36</v>
      </c>
      <c r="AB6" s="142">
        <v>1.393</v>
      </c>
      <c r="AC6" s="155"/>
    </row>
    <row r="7" spans="1:29" x14ac:dyDescent="0.35">
      <c r="A7" s="82" t="s">
        <v>199</v>
      </c>
      <c r="B7" s="77">
        <v>199</v>
      </c>
      <c r="C7" s="79">
        <v>897697</v>
      </c>
      <c r="D7" s="94">
        <v>225850</v>
      </c>
      <c r="E7" s="95">
        <v>174870.01799999998</v>
      </c>
      <c r="F7" s="92">
        <v>1.292</v>
      </c>
      <c r="G7" s="92">
        <v>1.286</v>
      </c>
      <c r="H7" s="93">
        <v>1.2969999999999999</v>
      </c>
      <c r="I7" s="97">
        <v>199</v>
      </c>
      <c r="J7" s="98">
        <v>0.60799999999999998</v>
      </c>
      <c r="K7" s="98">
        <v>0.69599999999999995</v>
      </c>
      <c r="L7" s="98">
        <v>0.76700000000000002</v>
      </c>
      <c r="M7" s="98">
        <v>0.82799999999999996</v>
      </c>
      <c r="N7" s="98">
        <v>0.88100000000000001</v>
      </c>
      <c r="O7" s="98">
        <v>0.93799999999999994</v>
      </c>
      <c r="P7" s="98">
        <v>0.97099999999999997</v>
      </c>
      <c r="Q7" s="98">
        <v>1.0209999999999999</v>
      </c>
      <c r="R7" s="98">
        <v>1.081</v>
      </c>
      <c r="S7" s="98">
        <v>1.143</v>
      </c>
      <c r="T7" s="98">
        <v>1.1859999999999999</v>
      </c>
      <c r="U7" s="98">
        <v>1.2230000000000001</v>
      </c>
      <c r="V7" s="98">
        <v>1.284</v>
      </c>
      <c r="W7" s="98">
        <v>1.3540000000000001</v>
      </c>
      <c r="X7" s="98">
        <v>1.4319999999999999</v>
      </c>
      <c r="Y7" s="98">
        <v>1.512</v>
      </c>
      <c r="Z7" s="98">
        <v>1.5840000000000001</v>
      </c>
      <c r="AA7" s="98">
        <v>1.7470000000000001</v>
      </c>
      <c r="AB7" s="83">
        <v>1.9350000000000001</v>
      </c>
      <c r="AC7" s="155"/>
    </row>
    <row r="8" spans="1:29" x14ac:dyDescent="0.35">
      <c r="A8" s="141" t="s">
        <v>201</v>
      </c>
      <c r="B8" s="119">
        <v>146</v>
      </c>
      <c r="C8" s="124">
        <v>939589</v>
      </c>
      <c r="D8" s="125">
        <v>118130</v>
      </c>
      <c r="E8" s="126">
        <v>138831.71500000003</v>
      </c>
      <c r="F8" s="120">
        <v>0.85099999999999998</v>
      </c>
      <c r="G8" s="120">
        <v>0.84599999999999997</v>
      </c>
      <c r="H8" s="121">
        <v>0.85599999999999998</v>
      </c>
      <c r="I8" s="122">
        <v>146</v>
      </c>
      <c r="J8" s="120">
        <v>0.253</v>
      </c>
      <c r="K8" s="120">
        <v>0.35599999999999998</v>
      </c>
      <c r="L8" s="120">
        <v>0.436</v>
      </c>
      <c r="M8" s="120">
        <v>0.499</v>
      </c>
      <c r="N8" s="120">
        <v>0.58199999999999996</v>
      </c>
      <c r="O8" s="120">
        <v>0.628</v>
      </c>
      <c r="P8" s="120">
        <v>0.64600000000000002</v>
      </c>
      <c r="Q8" s="120">
        <v>0.68899999999999995</v>
      </c>
      <c r="R8" s="120">
        <v>0.75600000000000001</v>
      </c>
      <c r="S8" s="120">
        <v>0.8015000000000001</v>
      </c>
      <c r="T8" s="120">
        <v>0.86399999999999999</v>
      </c>
      <c r="U8" s="120">
        <v>0.91900000000000004</v>
      </c>
      <c r="V8" s="120">
        <v>0.99099999999999999</v>
      </c>
      <c r="W8" s="120">
        <v>1.042</v>
      </c>
      <c r="X8" s="120">
        <v>1.1220000000000001</v>
      </c>
      <c r="Y8" s="120">
        <v>1.1830000000000001</v>
      </c>
      <c r="Z8" s="120">
        <v>1.248</v>
      </c>
      <c r="AA8" s="120">
        <v>1.3979999999999999</v>
      </c>
      <c r="AB8" s="142">
        <v>1.5289999999999999</v>
      </c>
      <c r="AC8" s="155"/>
    </row>
    <row r="9" spans="1:29" x14ac:dyDescent="0.35">
      <c r="A9" s="141" t="s">
        <v>202</v>
      </c>
      <c r="B9" s="78">
        <v>390</v>
      </c>
      <c r="C9" s="80">
        <v>2330584</v>
      </c>
      <c r="D9" s="81">
        <v>309802</v>
      </c>
      <c r="E9" s="84">
        <v>367431.21100000024</v>
      </c>
      <c r="F9" s="120">
        <v>0.84299999999999997</v>
      </c>
      <c r="G9" s="120">
        <v>0.84</v>
      </c>
      <c r="H9" s="121">
        <v>0.84599999999999997</v>
      </c>
      <c r="I9" s="97">
        <v>390</v>
      </c>
      <c r="J9" s="98">
        <v>0.26700000000000002</v>
      </c>
      <c r="K9" s="98">
        <v>0.40949999999999998</v>
      </c>
      <c r="L9" s="98">
        <v>0.47199999999999998</v>
      </c>
      <c r="M9" s="98">
        <v>0.54600000000000004</v>
      </c>
      <c r="N9" s="98">
        <v>0.58099999999999996</v>
      </c>
      <c r="O9" s="98">
        <v>0.61250000000000004</v>
      </c>
      <c r="P9" s="98">
        <v>0.66100000000000003</v>
      </c>
      <c r="Q9" s="98">
        <v>0.70599999999999996</v>
      </c>
      <c r="R9" s="98">
        <v>0.74399999999999999</v>
      </c>
      <c r="S9" s="98">
        <v>0.78550000000000009</v>
      </c>
      <c r="T9" s="98">
        <v>0.82199999999999995</v>
      </c>
      <c r="U9" s="98">
        <v>0.85850000000000004</v>
      </c>
      <c r="V9" s="98">
        <v>0.89900000000000002</v>
      </c>
      <c r="W9" s="98">
        <v>0.95199999999999996</v>
      </c>
      <c r="X9" s="98">
        <v>1.0089999999999999</v>
      </c>
      <c r="Y9" s="98">
        <v>1.0794999999999999</v>
      </c>
      <c r="Z9" s="98">
        <v>1.163</v>
      </c>
      <c r="AA9" s="98">
        <v>1.2969999999999999</v>
      </c>
      <c r="AB9" s="83">
        <v>1.456</v>
      </c>
      <c r="AC9" s="155"/>
    </row>
    <row r="10" spans="1:29" ht="15" thickBot="1" x14ac:dyDescent="0.4">
      <c r="A10" s="143" t="s">
        <v>203</v>
      </c>
      <c r="B10" s="144">
        <v>24</v>
      </c>
      <c r="C10" s="145">
        <v>230152</v>
      </c>
      <c r="D10" s="146">
        <v>23797</v>
      </c>
      <c r="E10" s="147">
        <v>31673.255000000005</v>
      </c>
      <c r="F10" s="148">
        <v>0.751</v>
      </c>
      <c r="G10" s="148">
        <v>0.74199999999999999</v>
      </c>
      <c r="H10" s="149">
        <v>0.76100000000000001</v>
      </c>
      <c r="I10" s="150">
        <v>24</v>
      </c>
      <c r="J10" s="148">
        <v>0.29499999999999998</v>
      </c>
      <c r="K10" s="148">
        <v>0.39900000000000002</v>
      </c>
      <c r="L10" s="148">
        <v>0.437</v>
      </c>
      <c r="M10" s="148">
        <v>0.51400000000000001</v>
      </c>
      <c r="N10" s="148">
        <v>0.54300000000000004</v>
      </c>
      <c r="O10" s="148">
        <v>0.61399999999999999</v>
      </c>
      <c r="P10" s="148">
        <v>0.67300000000000004</v>
      </c>
      <c r="Q10" s="148">
        <v>0.68500000000000005</v>
      </c>
      <c r="R10" s="148">
        <v>0.76800000000000002</v>
      </c>
      <c r="S10" s="148">
        <v>0.79</v>
      </c>
      <c r="T10" s="148">
        <v>0.81200000000000006</v>
      </c>
      <c r="U10" s="148">
        <v>0.82</v>
      </c>
      <c r="V10" s="148">
        <v>0.82099999999999995</v>
      </c>
      <c r="W10" s="148">
        <v>0.91900000000000004</v>
      </c>
      <c r="X10" s="148">
        <v>0.95100000000000007</v>
      </c>
      <c r="Y10" s="148">
        <v>0.97899999999999998</v>
      </c>
      <c r="Z10" s="148">
        <v>0.98599999999999999</v>
      </c>
      <c r="AA10" s="148">
        <v>1.1930000000000001</v>
      </c>
      <c r="AB10" s="151">
        <v>1.2090000000000001</v>
      </c>
      <c r="AC10" s="155"/>
    </row>
    <row r="11" spans="1:29" ht="13" customHeight="1" x14ac:dyDescent="0.35">
      <c r="A11" s="132" t="s">
        <v>425</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3" customHeight="1" x14ac:dyDescent="0.35">
      <c r="A12" s="132" t="s">
        <v>426</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ht="13" customHeight="1" x14ac:dyDescent="0.35">
      <c r="A13" s="132" t="s">
        <v>207</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row>
    <row r="14" spans="1:29" x14ac:dyDescent="0.35">
      <c r="A14" s="129"/>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row>
    <row r="15" spans="1:29" ht="36" customHeight="1" thickBot="1" x14ac:dyDescent="0.4">
      <c r="A15" s="251" t="s">
        <v>427</v>
      </c>
      <c r="B15" s="251"/>
      <c r="C15" s="251"/>
      <c r="D15" s="251"/>
      <c r="E15" s="251"/>
      <c r="F15" s="251"/>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1:29" ht="43" thickBot="1" x14ac:dyDescent="0.4">
      <c r="A16" s="99" t="s">
        <v>388</v>
      </c>
      <c r="B16" s="100" t="s">
        <v>273</v>
      </c>
      <c r="C16" s="100" t="s">
        <v>241</v>
      </c>
      <c r="D16" s="100" t="s">
        <v>242</v>
      </c>
      <c r="E16" s="113" t="s">
        <v>211</v>
      </c>
      <c r="F16" s="107" t="s">
        <v>212</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28" x14ac:dyDescent="0.35">
      <c r="A17" s="247" t="s">
        <v>389</v>
      </c>
      <c r="B17" s="91" t="s">
        <v>217</v>
      </c>
      <c r="C17" s="103" t="s">
        <v>245</v>
      </c>
      <c r="D17" s="91" t="s">
        <v>253</v>
      </c>
      <c r="E17" s="108">
        <v>6702</v>
      </c>
      <c r="F17" s="104">
        <v>50.3</v>
      </c>
      <c r="G17" s="96"/>
      <c r="H17" s="96"/>
      <c r="I17" s="74" t="s">
        <v>398</v>
      </c>
      <c r="J17" s="75" t="s">
        <v>245</v>
      </c>
      <c r="K17" s="75" t="s">
        <v>357</v>
      </c>
      <c r="L17" s="75" t="s">
        <v>275</v>
      </c>
      <c r="M17" s="96"/>
      <c r="N17" s="96"/>
      <c r="O17" s="96"/>
      <c r="P17" s="96"/>
      <c r="Q17" s="96"/>
      <c r="R17" s="96"/>
      <c r="S17" s="96"/>
      <c r="T17" s="96"/>
      <c r="U17" s="96"/>
      <c r="V17" s="96"/>
      <c r="W17" s="96"/>
      <c r="X17" s="96"/>
      <c r="Y17" s="96"/>
      <c r="Z17" s="96"/>
      <c r="AA17" s="96"/>
      <c r="AB17" s="96"/>
      <c r="AC17" s="96"/>
    </row>
    <row r="18" spans="1:29" ht="28" x14ac:dyDescent="0.35">
      <c r="A18" s="248"/>
      <c r="B18" s="109" t="s">
        <v>216</v>
      </c>
      <c r="C18" s="109" t="s">
        <v>245</v>
      </c>
      <c r="D18" s="109" t="s">
        <v>249</v>
      </c>
      <c r="E18" s="88">
        <v>3577</v>
      </c>
      <c r="F18" s="87">
        <v>26.85</v>
      </c>
      <c r="G18" s="96"/>
      <c r="H18" s="96"/>
      <c r="I18" s="73" t="s">
        <v>198</v>
      </c>
      <c r="J18" s="70">
        <f>SUM(F17,F18,F22:F24,F26:F27)</f>
        <v>84.23</v>
      </c>
      <c r="K18" s="70">
        <f>SUM(F19)</f>
        <v>7.16</v>
      </c>
      <c r="L18" s="70">
        <f>SUM(F20:F21,F25)</f>
        <v>8.6199999999999992</v>
      </c>
      <c r="M18" s="96"/>
      <c r="N18" s="96"/>
      <c r="O18" s="96"/>
      <c r="P18" s="96"/>
      <c r="Q18" s="96"/>
      <c r="R18" s="96"/>
      <c r="S18" s="96"/>
      <c r="T18" s="96"/>
      <c r="U18" s="96"/>
      <c r="V18" s="96"/>
      <c r="W18" s="96"/>
      <c r="X18" s="96"/>
      <c r="Y18" s="96"/>
      <c r="Z18" s="96"/>
      <c r="AA18" s="96"/>
      <c r="AB18" s="96"/>
      <c r="AC18" s="96"/>
    </row>
    <row r="19" spans="1:29" x14ac:dyDescent="0.35">
      <c r="A19" s="248"/>
      <c r="B19" s="101" t="s">
        <v>358</v>
      </c>
      <c r="C19" s="101" t="s">
        <v>357</v>
      </c>
      <c r="D19" s="101" t="s">
        <v>244</v>
      </c>
      <c r="E19" s="88">
        <v>954</v>
      </c>
      <c r="F19" s="87">
        <v>7.16</v>
      </c>
      <c r="G19" s="96"/>
      <c r="H19" s="96"/>
      <c r="I19" s="73" t="s">
        <v>250</v>
      </c>
      <c r="J19" s="70">
        <f>SUM(F29:F30,F32,F35:F38)</f>
        <v>83.6</v>
      </c>
      <c r="K19" s="70">
        <f>SUM(F31)</f>
        <v>8.4499999999999993</v>
      </c>
      <c r="L19" s="70">
        <f>SUM(F33:F34,F39)</f>
        <v>7.9700000000000006</v>
      </c>
      <c r="M19" s="96"/>
      <c r="N19" s="96"/>
      <c r="O19" s="96"/>
      <c r="P19" s="96"/>
      <c r="Q19" s="96"/>
      <c r="R19" s="96"/>
      <c r="S19" s="96"/>
      <c r="T19" s="96"/>
      <c r="U19" s="96"/>
      <c r="V19" s="96"/>
      <c r="W19" s="96"/>
      <c r="X19" s="96"/>
      <c r="Y19" s="96"/>
      <c r="Z19" s="96"/>
      <c r="AA19" s="96"/>
      <c r="AB19" s="96"/>
      <c r="AC19" s="96"/>
    </row>
    <row r="20" spans="1:29" x14ac:dyDescent="0.35">
      <c r="A20" s="248"/>
      <c r="B20" s="109" t="s">
        <v>276</v>
      </c>
      <c r="C20" s="109" t="s">
        <v>275</v>
      </c>
      <c r="D20" s="109" t="s">
        <v>244</v>
      </c>
      <c r="E20" s="88">
        <v>571</v>
      </c>
      <c r="F20" s="87">
        <v>4.29</v>
      </c>
      <c r="G20" s="96"/>
      <c r="H20" s="96"/>
      <c r="I20" s="73" t="s">
        <v>201</v>
      </c>
      <c r="J20" s="70">
        <f>SUM(F41,F42,F44,F47:F50)</f>
        <v>72.31</v>
      </c>
      <c r="K20" s="70">
        <f>SUM(F43)</f>
        <v>16.41</v>
      </c>
      <c r="L20" s="70">
        <f>SUM(F45:F46,F51:F52)</f>
        <v>11.280000000000001</v>
      </c>
      <c r="M20" s="96"/>
      <c r="N20" s="96"/>
      <c r="O20" s="96"/>
      <c r="P20" s="96"/>
      <c r="Q20" s="96"/>
      <c r="R20" s="96"/>
      <c r="S20" s="96"/>
      <c r="T20" s="96"/>
      <c r="U20" s="96"/>
      <c r="V20" s="96"/>
      <c r="W20" s="96"/>
      <c r="X20" s="96"/>
      <c r="Y20" s="96"/>
      <c r="Z20" s="96"/>
      <c r="AA20" s="96"/>
      <c r="AB20" s="96"/>
      <c r="AC20" s="96"/>
    </row>
    <row r="21" spans="1:29" x14ac:dyDescent="0.35">
      <c r="A21" s="248"/>
      <c r="B21" s="101" t="s">
        <v>234</v>
      </c>
      <c r="C21" s="101" t="s">
        <v>275</v>
      </c>
      <c r="D21" s="109" t="s">
        <v>244</v>
      </c>
      <c r="E21" s="88">
        <v>554</v>
      </c>
      <c r="F21" s="87">
        <v>4.16</v>
      </c>
      <c r="G21" s="96"/>
      <c r="H21" s="96"/>
      <c r="I21" s="73" t="s">
        <v>255</v>
      </c>
      <c r="J21" s="70">
        <f>SUM(F53,F55,F57,F59:F62)</f>
        <v>73.769999999999982</v>
      </c>
      <c r="K21" s="70">
        <f>SUM(F54)</f>
        <v>17.62</v>
      </c>
      <c r="L21" s="70">
        <f>SUM(F56,F58,F63)</f>
        <v>8.59</v>
      </c>
      <c r="M21" s="96"/>
      <c r="N21" s="96"/>
      <c r="O21" s="96"/>
      <c r="P21" s="96"/>
      <c r="Q21" s="96"/>
      <c r="R21" s="96"/>
      <c r="S21" s="96"/>
      <c r="T21" s="96"/>
      <c r="U21" s="96"/>
      <c r="V21" s="96"/>
      <c r="W21" s="96"/>
      <c r="X21" s="96"/>
      <c r="Y21" s="96"/>
      <c r="Z21" s="96"/>
      <c r="AA21" s="96"/>
      <c r="AB21" s="96"/>
      <c r="AC21" s="96"/>
    </row>
    <row r="22" spans="1:29" ht="28" x14ac:dyDescent="0.35">
      <c r="A22" s="248"/>
      <c r="B22" s="101" t="s">
        <v>252</v>
      </c>
      <c r="C22" s="101" t="s">
        <v>245</v>
      </c>
      <c r="D22" s="109" t="s">
        <v>253</v>
      </c>
      <c r="E22" s="88">
        <v>533</v>
      </c>
      <c r="F22" s="87">
        <v>4</v>
      </c>
      <c r="G22" s="96"/>
      <c r="H22" s="96"/>
      <c r="I22" s="73" t="s">
        <v>203</v>
      </c>
      <c r="J22" s="70">
        <f>SUM(F65,F67,F69,F71,F73:F74,F75)</f>
        <v>73.109999999999985</v>
      </c>
      <c r="K22" s="70">
        <f>SUM(F66)</f>
        <v>16.690000000000001</v>
      </c>
      <c r="L22" s="70">
        <f t="shared" ref="L22" si="0">100-K22-J22</f>
        <v>10.200000000000017</v>
      </c>
      <c r="M22" s="96"/>
      <c r="N22" s="96"/>
      <c r="O22" s="96"/>
      <c r="P22" s="96"/>
      <c r="Q22" s="96"/>
      <c r="R22" s="96"/>
      <c r="S22" s="96"/>
      <c r="T22" s="96"/>
      <c r="U22" s="96"/>
      <c r="V22" s="96"/>
      <c r="W22" s="96"/>
      <c r="X22" s="96"/>
      <c r="Y22" s="96"/>
      <c r="Z22" s="96"/>
      <c r="AA22" s="96"/>
      <c r="AB22" s="96"/>
      <c r="AC22" s="96"/>
    </row>
    <row r="23" spans="1:29" ht="28" x14ac:dyDescent="0.35">
      <c r="A23" s="248"/>
      <c r="B23" s="109" t="s">
        <v>278</v>
      </c>
      <c r="C23" s="109" t="s">
        <v>245</v>
      </c>
      <c r="D23" s="109" t="s">
        <v>253</v>
      </c>
      <c r="E23" s="88">
        <v>347</v>
      </c>
      <c r="F23" s="87">
        <v>2.6</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ht="28" x14ac:dyDescent="0.35">
      <c r="A24" s="248"/>
      <c r="B24" s="109" t="s">
        <v>284</v>
      </c>
      <c r="C24" s="101" t="s">
        <v>245</v>
      </c>
      <c r="D24" s="109" t="s">
        <v>253</v>
      </c>
      <c r="E24" s="88">
        <v>33</v>
      </c>
      <c r="F24" s="87">
        <v>0.25</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35">
      <c r="A25" s="248"/>
      <c r="B25" s="101" t="s">
        <v>281</v>
      </c>
      <c r="C25" s="101" t="s">
        <v>275</v>
      </c>
      <c r="D25" s="109" t="s">
        <v>244</v>
      </c>
      <c r="E25" s="88">
        <v>22</v>
      </c>
      <c r="F25" s="87">
        <v>0.17</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 x14ac:dyDescent="0.35">
      <c r="A26" s="248"/>
      <c r="B26" s="109" t="s">
        <v>286</v>
      </c>
      <c r="C26" s="109" t="s">
        <v>245</v>
      </c>
      <c r="D26" s="109" t="s">
        <v>253</v>
      </c>
      <c r="E26" s="110">
        <v>20</v>
      </c>
      <c r="F26" s="105">
        <v>0.15</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 x14ac:dyDescent="0.35">
      <c r="A27" s="248"/>
      <c r="B27" s="101" t="s">
        <v>282</v>
      </c>
      <c r="C27" s="101" t="s">
        <v>245</v>
      </c>
      <c r="D27" s="109" t="s">
        <v>253</v>
      </c>
      <c r="E27" s="110">
        <v>11</v>
      </c>
      <c r="F27" s="105">
        <v>0.08</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15" thickBot="1" x14ac:dyDescent="0.4">
      <c r="A28" s="249"/>
      <c r="B28" s="111" t="s">
        <v>287</v>
      </c>
      <c r="C28" s="111" t="s">
        <v>275</v>
      </c>
      <c r="D28" s="111" t="s">
        <v>244</v>
      </c>
      <c r="E28" s="112">
        <v>0</v>
      </c>
      <c r="F28" s="106">
        <v>0</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ht="28" x14ac:dyDescent="0.35">
      <c r="A29" s="247" t="s">
        <v>399</v>
      </c>
      <c r="B29" s="91" t="s">
        <v>217</v>
      </c>
      <c r="C29" s="103" t="s">
        <v>245</v>
      </c>
      <c r="D29" s="91" t="s">
        <v>253</v>
      </c>
      <c r="E29" s="108">
        <v>93602</v>
      </c>
      <c r="F29" s="104">
        <v>41.93</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 x14ac:dyDescent="0.35">
      <c r="A30" s="248"/>
      <c r="B30" s="109" t="s">
        <v>216</v>
      </c>
      <c r="C30" s="109" t="s">
        <v>245</v>
      </c>
      <c r="D30" s="109" t="s">
        <v>249</v>
      </c>
      <c r="E30" s="88">
        <v>77599</v>
      </c>
      <c r="F30" s="87">
        <v>34.76</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48"/>
      <c r="B31" s="101" t="s">
        <v>358</v>
      </c>
      <c r="C31" s="101" t="s">
        <v>357</v>
      </c>
      <c r="D31" s="101" t="s">
        <v>244</v>
      </c>
      <c r="E31" s="88">
        <v>18855</v>
      </c>
      <c r="F31" s="87">
        <v>8.4499999999999993</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 x14ac:dyDescent="0.35">
      <c r="A32" s="248"/>
      <c r="B32" s="109" t="s">
        <v>252</v>
      </c>
      <c r="C32" s="109" t="s">
        <v>245</v>
      </c>
      <c r="D32" s="109" t="s">
        <v>253</v>
      </c>
      <c r="E32" s="88">
        <v>11429</v>
      </c>
      <c r="F32" s="87">
        <v>5.12</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1" t="s">
        <v>234</v>
      </c>
      <c r="C33" s="101" t="s">
        <v>275</v>
      </c>
      <c r="D33" s="101" t="s">
        <v>244</v>
      </c>
      <c r="E33" s="88">
        <v>10475</v>
      </c>
      <c r="F33" s="87">
        <v>4.6900000000000004</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276</v>
      </c>
      <c r="C34" s="101" t="s">
        <v>275</v>
      </c>
      <c r="D34" s="101" t="s">
        <v>244</v>
      </c>
      <c r="E34" s="88">
        <v>7113</v>
      </c>
      <c r="F34" s="87">
        <v>3.19</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28" x14ac:dyDescent="0.35">
      <c r="A35" s="248"/>
      <c r="B35" s="109" t="s">
        <v>278</v>
      </c>
      <c r="C35" s="109" t="s">
        <v>245</v>
      </c>
      <c r="D35" s="109" t="s">
        <v>253</v>
      </c>
      <c r="E35" s="88">
        <v>2702</v>
      </c>
      <c r="F35" s="87">
        <v>1.21</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28" x14ac:dyDescent="0.35">
      <c r="A36" s="248"/>
      <c r="B36" s="109" t="s">
        <v>286</v>
      </c>
      <c r="C36" s="101" t="s">
        <v>245</v>
      </c>
      <c r="D36" s="109" t="s">
        <v>253</v>
      </c>
      <c r="E36" s="88">
        <v>752</v>
      </c>
      <c r="F36" s="87">
        <v>0.34</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8" x14ac:dyDescent="0.35">
      <c r="A37" s="248"/>
      <c r="B37" s="101" t="s">
        <v>284</v>
      </c>
      <c r="C37" s="101" t="s">
        <v>245</v>
      </c>
      <c r="D37" s="109" t="s">
        <v>253</v>
      </c>
      <c r="E37" s="88">
        <v>282</v>
      </c>
      <c r="F37" s="87">
        <v>0.13</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 x14ac:dyDescent="0.35">
      <c r="A38" s="248"/>
      <c r="B38" s="101" t="s">
        <v>282</v>
      </c>
      <c r="C38" s="101" t="s">
        <v>245</v>
      </c>
      <c r="D38" s="109" t="s">
        <v>253</v>
      </c>
      <c r="E38" s="110">
        <v>254</v>
      </c>
      <c r="F38" s="105">
        <v>0.11</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9" t="s">
        <v>281</v>
      </c>
      <c r="C39" s="109" t="s">
        <v>275</v>
      </c>
      <c r="D39" s="109" t="s">
        <v>244</v>
      </c>
      <c r="E39" s="110">
        <v>192</v>
      </c>
      <c r="F39" s="105">
        <v>0.09</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15" thickBot="1" x14ac:dyDescent="0.4">
      <c r="A40" s="249"/>
      <c r="B40" s="111" t="s">
        <v>287</v>
      </c>
      <c r="C40" s="111" t="s">
        <v>275</v>
      </c>
      <c r="D40" s="111" t="s">
        <v>244</v>
      </c>
      <c r="E40" s="112">
        <v>0</v>
      </c>
      <c r="F40" s="106">
        <v>0</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 x14ac:dyDescent="0.35">
      <c r="A41" s="247" t="s">
        <v>391</v>
      </c>
      <c r="B41" s="91" t="s">
        <v>217</v>
      </c>
      <c r="C41" s="103" t="s">
        <v>245</v>
      </c>
      <c r="D41" s="91" t="s">
        <v>253</v>
      </c>
      <c r="E41" s="108">
        <v>51691</v>
      </c>
      <c r="F41" s="104">
        <v>44.13</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 x14ac:dyDescent="0.35">
      <c r="A42" s="248"/>
      <c r="B42" s="101" t="s">
        <v>216</v>
      </c>
      <c r="C42" s="101" t="s">
        <v>245</v>
      </c>
      <c r="D42" s="109" t="s">
        <v>249</v>
      </c>
      <c r="E42" s="88">
        <v>20350</v>
      </c>
      <c r="F42" s="87">
        <v>17.37</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248"/>
      <c r="B43" s="109" t="s">
        <v>358</v>
      </c>
      <c r="C43" s="109" t="s">
        <v>357</v>
      </c>
      <c r="D43" s="109" t="s">
        <v>244</v>
      </c>
      <c r="E43" s="88">
        <v>19228</v>
      </c>
      <c r="F43" s="87">
        <v>16.41</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 x14ac:dyDescent="0.35">
      <c r="A44" s="248"/>
      <c r="B44" s="109" t="s">
        <v>252</v>
      </c>
      <c r="C44" s="109" t="s">
        <v>245</v>
      </c>
      <c r="D44" s="109" t="s">
        <v>253</v>
      </c>
      <c r="E44" s="88">
        <v>8019</v>
      </c>
      <c r="F44" s="87">
        <v>6.85</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1" t="s">
        <v>276</v>
      </c>
      <c r="C45" s="101" t="s">
        <v>275</v>
      </c>
      <c r="D45" s="101" t="s">
        <v>244</v>
      </c>
      <c r="E45" s="88">
        <v>6569</v>
      </c>
      <c r="F45" s="87">
        <v>5.61</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9" t="s">
        <v>234</v>
      </c>
      <c r="C46" s="109" t="s">
        <v>275</v>
      </c>
      <c r="D46" s="109" t="s">
        <v>244</v>
      </c>
      <c r="E46" s="88">
        <v>6494</v>
      </c>
      <c r="F46" s="87">
        <v>5.54</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28" x14ac:dyDescent="0.35">
      <c r="A47" s="248"/>
      <c r="B47" s="101" t="s">
        <v>278</v>
      </c>
      <c r="C47" s="101" t="s">
        <v>245</v>
      </c>
      <c r="D47" s="109" t="s">
        <v>253</v>
      </c>
      <c r="E47" s="88">
        <v>3618</v>
      </c>
      <c r="F47" s="87">
        <v>3.09</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 x14ac:dyDescent="0.35">
      <c r="A48" s="248"/>
      <c r="B48" s="109" t="s">
        <v>282</v>
      </c>
      <c r="C48" s="101" t="s">
        <v>245</v>
      </c>
      <c r="D48" s="109" t="s">
        <v>253</v>
      </c>
      <c r="E48" s="88">
        <v>429</v>
      </c>
      <c r="F48" s="87">
        <v>0.37</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28" x14ac:dyDescent="0.35">
      <c r="A49" s="248"/>
      <c r="B49" s="101" t="s">
        <v>286</v>
      </c>
      <c r="C49" s="101" t="s">
        <v>245</v>
      </c>
      <c r="D49" s="109" t="s">
        <v>253</v>
      </c>
      <c r="E49" s="88">
        <v>418</v>
      </c>
      <c r="F49" s="87">
        <v>0.36</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 x14ac:dyDescent="0.35">
      <c r="A50" s="248"/>
      <c r="B50" s="109" t="s">
        <v>284</v>
      </c>
      <c r="C50" s="109" t="s">
        <v>245</v>
      </c>
      <c r="D50" s="109" t="s">
        <v>253</v>
      </c>
      <c r="E50" s="110">
        <v>164</v>
      </c>
      <c r="F50" s="105">
        <v>0.14000000000000001</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281</v>
      </c>
      <c r="C51" s="101" t="s">
        <v>275</v>
      </c>
      <c r="D51" s="109" t="s">
        <v>244</v>
      </c>
      <c r="E51" s="110">
        <v>158</v>
      </c>
      <c r="F51" s="105">
        <v>0.13</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15" thickBot="1" x14ac:dyDescent="0.4">
      <c r="A52" s="249"/>
      <c r="B52" s="111" t="s">
        <v>287</v>
      </c>
      <c r="C52" s="111" t="s">
        <v>275</v>
      </c>
      <c r="D52" s="111" t="s">
        <v>244</v>
      </c>
      <c r="E52" s="112">
        <v>0</v>
      </c>
      <c r="F52" s="106">
        <v>0</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8" x14ac:dyDescent="0.35">
      <c r="A53" s="247" t="s">
        <v>401</v>
      </c>
      <c r="B53" s="91" t="s">
        <v>217</v>
      </c>
      <c r="C53" s="103" t="s">
        <v>245</v>
      </c>
      <c r="D53" s="91" t="s">
        <v>253</v>
      </c>
      <c r="E53" s="108">
        <v>147093</v>
      </c>
      <c r="F53" s="104">
        <v>48.32</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1" t="s">
        <v>358</v>
      </c>
      <c r="C54" s="101" t="s">
        <v>357</v>
      </c>
      <c r="D54" s="101" t="s">
        <v>244</v>
      </c>
      <c r="E54" s="88">
        <v>53646</v>
      </c>
      <c r="F54" s="87">
        <v>17.62</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28" x14ac:dyDescent="0.35">
      <c r="A55" s="248"/>
      <c r="B55" s="109" t="s">
        <v>216</v>
      </c>
      <c r="C55" s="109" t="s">
        <v>245</v>
      </c>
      <c r="D55" s="109" t="s">
        <v>249</v>
      </c>
      <c r="E55" s="88">
        <v>53267</v>
      </c>
      <c r="F55" s="87">
        <v>17.5</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35">
      <c r="A56" s="248"/>
      <c r="B56" s="109" t="s">
        <v>234</v>
      </c>
      <c r="C56" s="109" t="s">
        <v>275</v>
      </c>
      <c r="D56" s="109" t="s">
        <v>244</v>
      </c>
      <c r="E56" s="88">
        <v>13748</v>
      </c>
      <c r="F56" s="87">
        <v>4.5199999999999996</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 x14ac:dyDescent="0.35">
      <c r="A57" s="248"/>
      <c r="B57" s="101" t="s">
        <v>252</v>
      </c>
      <c r="C57" s="101" t="s">
        <v>245</v>
      </c>
      <c r="D57" s="109" t="s">
        <v>253</v>
      </c>
      <c r="E57" s="88">
        <v>13421</v>
      </c>
      <c r="F57" s="87">
        <v>4.41</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276</v>
      </c>
      <c r="C58" s="101" t="s">
        <v>275</v>
      </c>
      <c r="D58" s="101" t="s">
        <v>244</v>
      </c>
      <c r="E58" s="88">
        <v>12153</v>
      </c>
      <c r="F58" s="87">
        <v>3.99</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28" x14ac:dyDescent="0.35">
      <c r="A59" s="248"/>
      <c r="B59" s="109" t="s">
        <v>278</v>
      </c>
      <c r="C59" s="109" t="s">
        <v>245</v>
      </c>
      <c r="D59" s="109" t="s">
        <v>253</v>
      </c>
      <c r="E59" s="88">
        <v>8019</v>
      </c>
      <c r="F59" s="87">
        <v>2.63</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ht="28" x14ac:dyDescent="0.35">
      <c r="A60" s="248"/>
      <c r="B60" s="109" t="s">
        <v>286</v>
      </c>
      <c r="C60" s="101" t="s">
        <v>245</v>
      </c>
      <c r="D60" s="109" t="s">
        <v>253</v>
      </c>
      <c r="E60" s="88">
        <v>1258</v>
      </c>
      <c r="F60" s="87">
        <v>0.41</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 x14ac:dyDescent="0.35">
      <c r="A61" s="248"/>
      <c r="B61" s="101" t="s">
        <v>282</v>
      </c>
      <c r="C61" s="101" t="s">
        <v>245</v>
      </c>
      <c r="D61" s="109" t="s">
        <v>253</v>
      </c>
      <c r="E61" s="88">
        <v>847</v>
      </c>
      <c r="F61" s="87">
        <v>0.28000000000000003</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 x14ac:dyDescent="0.35">
      <c r="A62" s="248"/>
      <c r="B62" s="101" t="s">
        <v>284</v>
      </c>
      <c r="C62" s="101" t="s">
        <v>245</v>
      </c>
      <c r="D62" s="109" t="s">
        <v>253</v>
      </c>
      <c r="E62" s="110">
        <v>684</v>
      </c>
      <c r="F62" s="105">
        <v>0.22</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109" t="s">
        <v>281</v>
      </c>
      <c r="C63" s="109" t="s">
        <v>275</v>
      </c>
      <c r="D63" s="109" t="s">
        <v>244</v>
      </c>
      <c r="E63" s="110">
        <v>247</v>
      </c>
      <c r="F63" s="105">
        <v>0.08</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15" thickBot="1" x14ac:dyDescent="0.4">
      <c r="A64" s="249"/>
      <c r="B64" s="111" t="s">
        <v>287</v>
      </c>
      <c r="C64" s="111" t="s">
        <v>275</v>
      </c>
      <c r="D64" s="111" t="s">
        <v>244</v>
      </c>
      <c r="E64" s="112">
        <v>0</v>
      </c>
      <c r="F64" s="106">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 x14ac:dyDescent="0.35">
      <c r="A65" s="247" t="s">
        <v>393</v>
      </c>
      <c r="B65" s="91" t="s">
        <v>217</v>
      </c>
      <c r="C65" s="103" t="s">
        <v>245</v>
      </c>
      <c r="D65" s="91" t="s">
        <v>253</v>
      </c>
      <c r="E65" s="108">
        <v>12154</v>
      </c>
      <c r="F65" s="104">
        <v>51.07</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248"/>
      <c r="B66" s="101" t="s">
        <v>358</v>
      </c>
      <c r="C66" s="101" t="s">
        <v>357</v>
      </c>
      <c r="D66" s="101" t="s">
        <v>244</v>
      </c>
      <c r="E66" s="88">
        <v>3971</v>
      </c>
      <c r="F66" s="87">
        <v>16.690000000000001</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28" x14ac:dyDescent="0.35">
      <c r="A67" s="248"/>
      <c r="B67" s="109" t="s">
        <v>216</v>
      </c>
      <c r="C67" s="109" t="s">
        <v>245</v>
      </c>
      <c r="D67" s="109" t="s">
        <v>249</v>
      </c>
      <c r="E67" s="88">
        <v>3914</v>
      </c>
      <c r="F67" s="87">
        <v>16.45</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35">
      <c r="A68" s="248"/>
      <c r="B68" s="101" t="s">
        <v>276</v>
      </c>
      <c r="C68" s="101" t="s">
        <v>275</v>
      </c>
      <c r="D68" s="101" t="s">
        <v>244</v>
      </c>
      <c r="E68" s="88">
        <v>1883</v>
      </c>
      <c r="F68" s="87">
        <v>7.91</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 x14ac:dyDescent="0.35">
      <c r="A69" s="248"/>
      <c r="B69" s="109" t="s">
        <v>252</v>
      </c>
      <c r="C69" s="109" t="s">
        <v>245</v>
      </c>
      <c r="D69" s="109" t="s">
        <v>253</v>
      </c>
      <c r="E69" s="88">
        <v>982</v>
      </c>
      <c r="F69" s="87">
        <v>4.13</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248"/>
      <c r="B70" s="109" t="s">
        <v>234</v>
      </c>
      <c r="C70" s="109" t="s">
        <v>275</v>
      </c>
      <c r="D70" s="109" t="s">
        <v>244</v>
      </c>
      <c r="E70" s="88">
        <v>488</v>
      </c>
      <c r="F70" s="87">
        <v>2.0499999999999998</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ht="28" x14ac:dyDescent="0.35">
      <c r="A71" s="248"/>
      <c r="B71" s="101" t="s">
        <v>278</v>
      </c>
      <c r="C71" s="101" t="s">
        <v>245</v>
      </c>
      <c r="D71" s="109" t="s">
        <v>253</v>
      </c>
      <c r="E71" s="88">
        <v>257</v>
      </c>
      <c r="F71" s="87">
        <v>1.08</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248"/>
      <c r="B72" s="109" t="s">
        <v>281</v>
      </c>
      <c r="C72" s="101" t="s">
        <v>275</v>
      </c>
      <c r="D72" s="109" t="s">
        <v>244</v>
      </c>
      <c r="E72" s="88">
        <v>60</v>
      </c>
      <c r="F72" s="87">
        <v>0.25</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28" x14ac:dyDescent="0.35">
      <c r="A73" s="248"/>
      <c r="B73" s="109" t="s">
        <v>282</v>
      </c>
      <c r="C73" s="109" t="s">
        <v>245</v>
      </c>
      <c r="D73" s="109" t="s">
        <v>253</v>
      </c>
      <c r="E73" s="88">
        <v>42</v>
      </c>
      <c r="F73" s="87">
        <v>0.18</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 x14ac:dyDescent="0.35">
      <c r="A74" s="248"/>
      <c r="B74" s="101" t="s">
        <v>284</v>
      </c>
      <c r="C74" s="101" t="s">
        <v>245</v>
      </c>
      <c r="D74" s="109" t="s">
        <v>253</v>
      </c>
      <c r="E74" s="110">
        <v>23</v>
      </c>
      <c r="F74" s="105">
        <v>0.1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 x14ac:dyDescent="0.35">
      <c r="A75" s="248"/>
      <c r="B75" s="101" t="s">
        <v>286</v>
      </c>
      <c r="C75" s="101" t="s">
        <v>245</v>
      </c>
      <c r="D75" s="109" t="s">
        <v>253</v>
      </c>
      <c r="E75" s="110">
        <v>23</v>
      </c>
      <c r="F75" s="105">
        <v>0.1</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15" thickBot="1" x14ac:dyDescent="0.4">
      <c r="A76" s="249"/>
      <c r="B76" s="111" t="s">
        <v>287</v>
      </c>
      <c r="C76" s="111" t="s">
        <v>275</v>
      </c>
      <c r="D76" s="111" t="s">
        <v>244</v>
      </c>
      <c r="E76" s="112">
        <v>0</v>
      </c>
      <c r="F76" s="106">
        <v>0</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13" customHeight="1" x14ac:dyDescent="0.35">
      <c r="A77" s="129" t="s">
        <v>235</v>
      </c>
      <c r="B77" s="128"/>
      <c r="C77" s="128"/>
      <c r="D77" s="128"/>
      <c r="E77" s="128"/>
      <c r="F77" s="128"/>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35">
      <c r="A78" s="127"/>
      <c r="B78" s="155"/>
      <c r="C78" s="155"/>
      <c r="D78" s="155"/>
      <c r="E78" s="155"/>
      <c r="F78" s="155"/>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35">
      <c r="A79" s="127"/>
      <c r="B79" s="155"/>
      <c r="C79" s="155"/>
      <c r="D79" s="155"/>
      <c r="E79" s="155"/>
      <c r="F79" s="155"/>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35">
      <c r="A80" s="127"/>
      <c r="B80" s="155"/>
      <c r="C80" s="155"/>
      <c r="D80" s="155"/>
      <c r="E80" s="155"/>
      <c r="F80" s="155"/>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35">
      <c r="A81" s="127"/>
      <c r="B81" s="155"/>
      <c r="C81" s="155"/>
      <c r="D81" s="155"/>
      <c r="E81" s="155"/>
      <c r="F81" s="155"/>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35">
      <c r="A82" s="127"/>
      <c r="B82" s="155"/>
      <c r="C82" s="155"/>
      <c r="D82" s="155"/>
      <c r="E82" s="155"/>
      <c r="F82" s="155"/>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127"/>
      <c r="B83" s="155"/>
      <c r="C83" s="155"/>
      <c r="D83" s="155"/>
      <c r="E83" s="155"/>
      <c r="F83" s="155"/>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35">
      <c r="A84" s="127"/>
      <c r="B84" s="155"/>
      <c r="C84" s="155"/>
      <c r="D84" s="155"/>
      <c r="E84" s="155"/>
      <c r="F84" s="155"/>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35">
      <c r="A85" s="127"/>
      <c r="B85" s="155"/>
      <c r="C85" s="155"/>
      <c r="D85" s="155"/>
      <c r="E85" s="155"/>
      <c r="F85" s="155"/>
      <c r="G85" s="96"/>
      <c r="H85" s="96"/>
      <c r="I85" s="96"/>
      <c r="J85" s="96"/>
      <c r="K85" s="96"/>
      <c r="L85" s="96"/>
      <c r="M85" s="96"/>
      <c r="N85" s="96"/>
      <c r="O85" s="96"/>
      <c r="P85" s="96"/>
      <c r="Q85" s="96"/>
      <c r="R85" s="96"/>
      <c r="S85" s="96"/>
      <c r="T85" s="96"/>
      <c r="U85" s="96"/>
      <c r="V85" s="96"/>
      <c r="W85" s="96"/>
      <c r="X85" s="96"/>
      <c r="Y85" s="96"/>
      <c r="Z85" s="96"/>
      <c r="AA85" s="96"/>
      <c r="AB85" s="96"/>
      <c r="AC85" s="96"/>
    </row>
    <row r="86" spans="1:29" x14ac:dyDescent="0.35">
      <c r="A86" s="127"/>
      <c r="B86" s="155"/>
      <c r="C86" s="155"/>
      <c r="D86" s="155"/>
      <c r="E86" s="155"/>
      <c r="F86" s="155"/>
      <c r="G86" s="96"/>
      <c r="H86" s="96"/>
      <c r="I86" s="96"/>
      <c r="J86" s="96"/>
      <c r="K86" s="96"/>
      <c r="L86" s="96"/>
      <c r="M86" s="96"/>
      <c r="N86" s="96"/>
      <c r="O86" s="96"/>
      <c r="P86" s="96"/>
      <c r="Q86" s="96"/>
      <c r="R86" s="96"/>
      <c r="S86" s="96"/>
      <c r="T86" s="96"/>
      <c r="U86" s="96"/>
      <c r="V86" s="96"/>
      <c r="W86" s="96"/>
      <c r="X86" s="96"/>
      <c r="Y86" s="96"/>
      <c r="Z86" s="96"/>
      <c r="AA86" s="96"/>
      <c r="AB86" s="96"/>
      <c r="AC86" s="96"/>
    </row>
  </sheetData>
  <mergeCells count="10">
    <mergeCell ref="A1:AB1"/>
    <mergeCell ref="D4:E4"/>
    <mergeCell ref="F4:H4"/>
    <mergeCell ref="I4:AB4"/>
    <mergeCell ref="A65:A76"/>
    <mergeCell ref="A17:A28"/>
    <mergeCell ref="A29:A40"/>
    <mergeCell ref="A41:A52"/>
    <mergeCell ref="A53:A64"/>
    <mergeCell ref="A15:F1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6935-37A0-4D63-B95C-83BE497DBDF9}">
  <dimension ref="A1:AC48"/>
  <sheetViews>
    <sheetView zoomScaleNormal="100" workbookViewId="0">
      <selection sqref="A1:AB1"/>
    </sheetView>
  </sheetViews>
  <sheetFormatPr defaultRowHeight="14.5" x14ac:dyDescent="0.35"/>
  <cols>
    <col min="1" max="1" width="27.453125" customWidth="1"/>
    <col min="2" max="2" width="19" customWidth="1"/>
    <col min="3" max="3" width="19.1796875" customWidth="1"/>
    <col min="4" max="4" width="15.7265625" customWidth="1"/>
    <col min="5" max="5" width="16.7265625" customWidth="1"/>
    <col min="6" max="6" width="12.26953125" customWidth="1"/>
    <col min="9" max="9" width="20.7265625" customWidth="1"/>
    <col min="10" max="28" width="6.7265625" customWidth="1"/>
  </cols>
  <sheetData>
    <row r="1" spans="1:29" ht="28.4" customHeight="1" thickBot="1" x14ac:dyDescent="0.4">
      <c r="A1" s="233" t="s">
        <v>428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429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1.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385</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19">
        <v>21</v>
      </c>
      <c r="C6" s="124">
        <v>56099</v>
      </c>
      <c r="D6" s="125">
        <v>1565</v>
      </c>
      <c r="E6" s="126">
        <v>1455.4650000000001</v>
      </c>
      <c r="F6" s="120">
        <v>1.075</v>
      </c>
      <c r="G6" s="120">
        <v>1.0229999999999999</v>
      </c>
      <c r="H6" s="121">
        <v>1.1299999999999999</v>
      </c>
      <c r="I6" s="122">
        <v>21</v>
      </c>
      <c r="J6" s="120">
        <v>0</v>
      </c>
      <c r="K6" s="120">
        <v>5.8999999999999997E-2</v>
      </c>
      <c r="L6" s="120">
        <v>7.2999999999999995E-2</v>
      </c>
      <c r="M6" s="120">
        <v>7.8E-2</v>
      </c>
      <c r="N6" s="120">
        <v>9.6000000000000002E-2</v>
      </c>
      <c r="O6" s="120">
        <v>0.35699999999999998</v>
      </c>
      <c r="P6" s="120">
        <v>0.55600000000000005</v>
      </c>
      <c r="Q6" s="120">
        <v>0.67700000000000005</v>
      </c>
      <c r="R6" s="120">
        <v>0.71</v>
      </c>
      <c r="S6" s="120">
        <v>0.73</v>
      </c>
      <c r="T6" s="120">
        <v>0.748</v>
      </c>
      <c r="U6" s="120">
        <v>0.85199999999999998</v>
      </c>
      <c r="V6" s="120">
        <v>1.012</v>
      </c>
      <c r="W6" s="120">
        <v>1.0269999999999999</v>
      </c>
      <c r="X6" s="120">
        <v>1.1439999999999999</v>
      </c>
      <c r="Y6" s="120">
        <v>1.296</v>
      </c>
      <c r="Z6" s="120">
        <v>1.48</v>
      </c>
      <c r="AA6" s="120">
        <v>1.944</v>
      </c>
      <c r="AB6" s="142">
        <v>3.2919999999999998</v>
      </c>
      <c r="AC6" s="155"/>
    </row>
    <row r="7" spans="1:29" x14ac:dyDescent="0.35">
      <c r="A7" s="82" t="s">
        <v>199</v>
      </c>
      <c r="B7" s="77">
        <v>199</v>
      </c>
      <c r="C7" s="79">
        <v>897334</v>
      </c>
      <c r="D7" s="94">
        <v>41651</v>
      </c>
      <c r="E7" s="95">
        <v>25899.348999999998</v>
      </c>
      <c r="F7" s="92">
        <v>1.6080000000000001</v>
      </c>
      <c r="G7" s="92">
        <v>1.593</v>
      </c>
      <c r="H7" s="93">
        <v>1.6240000000000001</v>
      </c>
      <c r="I7" s="97">
        <v>199</v>
      </c>
      <c r="J7" s="98">
        <v>3.1E-2</v>
      </c>
      <c r="K7" s="98">
        <v>0.10199999999999999</v>
      </c>
      <c r="L7" s="98">
        <v>0.221</v>
      </c>
      <c r="M7" s="98">
        <v>0.26400000000000001</v>
      </c>
      <c r="N7" s="98">
        <v>0.38200000000000001</v>
      </c>
      <c r="O7" s="98">
        <v>0.52700000000000002</v>
      </c>
      <c r="P7" s="98">
        <v>0.621</v>
      </c>
      <c r="Q7" s="98">
        <v>0.67400000000000004</v>
      </c>
      <c r="R7" s="98">
        <v>0.77300000000000002</v>
      </c>
      <c r="S7" s="98">
        <v>0.81699999999999995</v>
      </c>
      <c r="T7" s="98">
        <v>0.97099999999999997</v>
      </c>
      <c r="U7" s="98">
        <v>1.1220000000000001</v>
      </c>
      <c r="V7" s="98">
        <v>1.23</v>
      </c>
      <c r="W7" s="98">
        <v>1.3620000000000001</v>
      </c>
      <c r="X7" s="98">
        <v>1.5389999999999999</v>
      </c>
      <c r="Y7" s="98">
        <v>1.7310000000000001</v>
      </c>
      <c r="Z7" s="98">
        <v>2.41</v>
      </c>
      <c r="AA7" s="98">
        <v>2.8210000000000002</v>
      </c>
      <c r="AB7" s="83">
        <v>3.919</v>
      </c>
      <c r="AC7" s="155"/>
    </row>
    <row r="8" spans="1:29" x14ac:dyDescent="0.35">
      <c r="A8" s="141" t="s">
        <v>201</v>
      </c>
      <c r="B8" s="119">
        <v>146</v>
      </c>
      <c r="C8" s="124">
        <v>939589</v>
      </c>
      <c r="D8" s="125">
        <v>13861</v>
      </c>
      <c r="E8" s="126">
        <v>8358.5059999999994</v>
      </c>
      <c r="F8" s="120">
        <v>1.6579999999999999</v>
      </c>
      <c r="G8" s="120">
        <v>1.631</v>
      </c>
      <c r="H8" s="121">
        <v>1.6859999999999999</v>
      </c>
      <c r="I8" s="122">
        <v>146</v>
      </c>
      <c r="J8" s="120">
        <v>0</v>
      </c>
      <c r="K8" s="120">
        <v>0</v>
      </c>
      <c r="L8" s="120">
        <v>3.9E-2</v>
      </c>
      <c r="M8" s="120">
        <v>0.111</v>
      </c>
      <c r="N8" s="120">
        <v>0.17699999999999999</v>
      </c>
      <c r="O8" s="120">
        <v>0.19400000000000001</v>
      </c>
      <c r="P8" s="120">
        <v>0.28299999999999997</v>
      </c>
      <c r="Q8" s="120">
        <v>0.39400000000000002</v>
      </c>
      <c r="R8" s="120">
        <v>0.432</v>
      </c>
      <c r="S8" s="120">
        <v>0.52800000000000002</v>
      </c>
      <c r="T8" s="120">
        <v>0.621</v>
      </c>
      <c r="U8" s="120">
        <v>0.66100000000000003</v>
      </c>
      <c r="V8" s="120">
        <v>0.83799999999999997</v>
      </c>
      <c r="W8" s="120">
        <v>1.028</v>
      </c>
      <c r="X8" s="120">
        <v>1.1830000000000001</v>
      </c>
      <c r="Y8" s="120">
        <v>1.387</v>
      </c>
      <c r="Z8" s="120">
        <v>2.2599999999999998</v>
      </c>
      <c r="AA8" s="120">
        <v>2.92</v>
      </c>
      <c r="AB8" s="142">
        <v>3.8719999999999999</v>
      </c>
      <c r="AC8" s="155"/>
    </row>
    <row r="9" spans="1:29" x14ac:dyDescent="0.35">
      <c r="A9" s="141" t="s">
        <v>202</v>
      </c>
      <c r="B9" s="78">
        <v>389</v>
      </c>
      <c r="C9" s="80">
        <v>2328498</v>
      </c>
      <c r="D9" s="81">
        <v>30607</v>
      </c>
      <c r="E9" s="84">
        <v>19826.563999999995</v>
      </c>
      <c r="F9" s="120">
        <v>1.544</v>
      </c>
      <c r="G9" s="120">
        <v>1.5269999999999999</v>
      </c>
      <c r="H9" s="121">
        <v>1.5609999999999999</v>
      </c>
      <c r="I9" s="97">
        <v>380</v>
      </c>
      <c r="J9" s="98">
        <v>0</v>
      </c>
      <c r="K9" s="98">
        <v>0</v>
      </c>
      <c r="L9" s="98">
        <v>7.85E-2</v>
      </c>
      <c r="M9" s="98">
        <v>0.13600000000000001</v>
      </c>
      <c r="N9" s="98">
        <v>0.19750000000000001</v>
      </c>
      <c r="O9" s="98">
        <v>0.26300000000000001</v>
      </c>
      <c r="P9" s="98">
        <v>0.33400000000000002</v>
      </c>
      <c r="Q9" s="98">
        <v>0.46</v>
      </c>
      <c r="R9" s="98">
        <v>0.5734999999999999</v>
      </c>
      <c r="S9" s="98">
        <v>0.65900000000000003</v>
      </c>
      <c r="T9" s="98">
        <v>0.74299999999999999</v>
      </c>
      <c r="U9" s="98">
        <v>0.84349999999999992</v>
      </c>
      <c r="V9" s="98">
        <v>1.0329999999999999</v>
      </c>
      <c r="W9" s="98">
        <v>1.1585000000000001</v>
      </c>
      <c r="X9" s="98">
        <v>1.468</v>
      </c>
      <c r="Y9" s="98">
        <v>1.744</v>
      </c>
      <c r="Z9" s="98">
        <v>2.2344999999999997</v>
      </c>
      <c r="AA9" s="98">
        <v>2.8680000000000003</v>
      </c>
      <c r="AB9" s="83">
        <v>4.6340000000000003</v>
      </c>
      <c r="AC9" s="155"/>
    </row>
    <row r="10" spans="1:29" ht="15" thickBot="1" x14ac:dyDescent="0.4">
      <c r="A10" s="143" t="s">
        <v>203</v>
      </c>
      <c r="B10" s="144">
        <v>24</v>
      </c>
      <c r="C10" s="145">
        <v>230152</v>
      </c>
      <c r="D10" s="146">
        <v>2392</v>
      </c>
      <c r="E10" s="147">
        <v>2246.0119999999993</v>
      </c>
      <c r="F10" s="148">
        <v>1.0649999999999999</v>
      </c>
      <c r="G10" s="148">
        <v>1.0229999999999999</v>
      </c>
      <c r="H10" s="149">
        <v>1.1080000000000001</v>
      </c>
      <c r="I10" s="150">
        <v>24</v>
      </c>
      <c r="J10" s="148">
        <v>0.222</v>
      </c>
      <c r="K10" s="148">
        <v>0.27400000000000002</v>
      </c>
      <c r="L10" s="148">
        <v>0.374</v>
      </c>
      <c r="M10" s="148">
        <v>0.41299999999999998</v>
      </c>
      <c r="N10" s="148">
        <v>0.48549999999999999</v>
      </c>
      <c r="O10" s="148">
        <v>0.50800000000000001</v>
      </c>
      <c r="P10" s="148">
        <v>0.57899999999999996</v>
      </c>
      <c r="Q10" s="148">
        <v>0.73299999999999998</v>
      </c>
      <c r="R10" s="148">
        <v>0.73499999999999999</v>
      </c>
      <c r="S10" s="148">
        <v>0.9870000000000001</v>
      </c>
      <c r="T10" s="148">
        <v>1.208</v>
      </c>
      <c r="U10" s="148">
        <v>1.2190000000000001</v>
      </c>
      <c r="V10" s="148">
        <v>1.2290000000000001</v>
      </c>
      <c r="W10" s="148">
        <v>1.2330000000000001</v>
      </c>
      <c r="X10" s="148">
        <v>1.365</v>
      </c>
      <c r="Y10" s="148">
        <v>1.59</v>
      </c>
      <c r="Z10" s="148">
        <v>1.65</v>
      </c>
      <c r="AA10" s="148">
        <v>2.032</v>
      </c>
      <c r="AB10" s="151">
        <v>3.056</v>
      </c>
      <c r="AC10" s="155"/>
    </row>
    <row r="11" spans="1:29" ht="13" customHeight="1" x14ac:dyDescent="0.35">
      <c r="A11" s="132" t="s">
        <v>430</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3" customHeight="1" x14ac:dyDescent="0.35">
      <c r="A12" s="132" t="s">
        <v>431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ht="13" customHeight="1" x14ac:dyDescent="0.35">
      <c r="A13" s="132" t="s">
        <v>207</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row>
    <row r="14" spans="1:29" x14ac:dyDescent="0.35">
      <c r="A14" s="129"/>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row>
    <row r="15" spans="1:29" ht="36.75" customHeight="1" thickBot="1" x14ac:dyDescent="0.4">
      <c r="A15" s="251" t="s">
        <v>432</v>
      </c>
      <c r="B15" s="251"/>
      <c r="C15" s="251"/>
      <c r="D15" s="251"/>
      <c r="E15" s="251"/>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1:29" ht="43" thickBot="1" x14ac:dyDescent="0.4">
      <c r="A16" s="99" t="s">
        <v>388</v>
      </c>
      <c r="B16" s="100" t="s">
        <v>273</v>
      </c>
      <c r="C16" s="100" t="s">
        <v>241</v>
      </c>
      <c r="D16" s="113" t="s">
        <v>211</v>
      </c>
      <c r="E16" s="107" t="s">
        <v>212</v>
      </c>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35">
      <c r="A17" s="252" t="s">
        <v>389</v>
      </c>
      <c r="B17" s="103" t="s">
        <v>371</v>
      </c>
      <c r="C17" s="103" t="s">
        <v>372</v>
      </c>
      <c r="D17" s="108">
        <v>738</v>
      </c>
      <c r="E17" s="104">
        <v>47.16</v>
      </c>
      <c r="F17" s="96"/>
      <c r="G17" s="96"/>
      <c r="H17" s="96"/>
      <c r="I17" s="57" t="s">
        <v>398</v>
      </c>
      <c r="J17" s="58" t="s">
        <v>373</v>
      </c>
      <c r="K17" s="58" t="s">
        <v>372</v>
      </c>
      <c r="L17" s="96"/>
      <c r="M17" s="96"/>
      <c r="N17" s="96"/>
      <c r="O17" s="96"/>
      <c r="P17" s="96"/>
      <c r="Q17" s="96"/>
      <c r="R17" s="96"/>
      <c r="S17" s="96"/>
      <c r="T17" s="96"/>
      <c r="U17" s="96"/>
      <c r="V17" s="96"/>
      <c r="W17" s="96"/>
      <c r="X17" s="96"/>
      <c r="Y17" s="96"/>
      <c r="Z17" s="96"/>
      <c r="AA17" s="96"/>
      <c r="AB17" s="96"/>
      <c r="AC17" s="96"/>
    </row>
    <row r="18" spans="1:29" x14ac:dyDescent="0.35">
      <c r="A18" s="253"/>
      <c r="B18" s="109" t="s">
        <v>374</v>
      </c>
      <c r="C18" s="109" t="s">
        <v>373</v>
      </c>
      <c r="D18" s="88">
        <v>736</v>
      </c>
      <c r="E18" s="87">
        <v>47.03</v>
      </c>
      <c r="F18" s="96"/>
      <c r="G18" s="96"/>
      <c r="H18" s="96"/>
      <c r="I18" s="76" t="s">
        <v>198</v>
      </c>
      <c r="J18" s="70">
        <f>SUM(E18)</f>
        <v>47.03</v>
      </c>
      <c r="K18" s="70">
        <f>100-J18</f>
        <v>52.97</v>
      </c>
      <c r="L18" s="96"/>
      <c r="M18" s="96"/>
      <c r="N18" s="96"/>
      <c r="O18" s="96"/>
      <c r="P18" s="96"/>
      <c r="Q18" s="96"/>
      <c r="R18" s="96"/>
      <c r="S18" s="96"/>
      <c r="T18" s="96"/>
      <c r="U18" s="96"/>
      <c r="V18" s="96"/>
      <c r="W18" s="96"/>
      <c r="X18" s="96"/>
      <c r="Y18" s="96"/>
      <c r="Z18" s="96"/>
      <c r="AA18" s="96"/>
      <c r="AB18" s="96"/>
      <c r="AC18" s="96"/>
    </row>
    <row r="19" spans="1:29" x14ac:dyDescent="0.35">
      <c r="A19" s="253"/>
      <c r="B19" s="109" t="s">
        <v>375</v>
      </c>
      <c r="C19" s="101" t="s">
        <v>372</v>
      </c>
      <c r="D19" s="110">
        <v>91</v>
      </c>
      <c r="E19" s="105">
        <v>5.81</v>
      </c>
      <c r="F19" s="96"/>
      <c r="G19" s="96"/>
      <c r="H19" s="96"/>
      <c r="I19" s="76" t="s">
        <v>250</v>
      </c>
      <c r="J19" s="70">
        <f>E21</f>
        <v>54.23</v>
      </c>
      <c r="K19" s="70">
        <f t="shared" ref="K19:K22" si="0">100-J19</f>
        <v>45.77</v>
      </c>
      <c r="L19" s="96"/>
      <c r="M19" s="96"/>
      <c r="N19" s="96"/>
      <c r="O19" s="96"/>
      <c r="P19" s="96"/>
      <c r="Q19" s="96"/>
      <c r="R19" s="96"/>
      <c r="S19" s="96"/>
      <c r="T19" s="96"/>
      <c r="U19" s="96"/>
      <c r="V19" s="96"/>
      <c r="W19" s="96"/>
      <c r="X19" s="96"/>
      <c r="Y19" s="96"/>
      <c r="Z19" s="96"/>
      <c r="AA19" s="96"/>
      <c r="AB19" s="96"/>
      <c r="AC19" s="96"/>
    </row>
    <row r="20" spans="1:29" ht="15" thickBot="1" x14ac:dyDescent="0.4">
      <c r="A20" s="254"/>
      <c r="B20" s="111" t="s">
        <v>376</v>
      </c>
      <c r="C20" s="111" t="s">
        <v>372</v>
      </c>
      <c r="D20" s="112">
        <v>0</v>
      </c>
      <c r="E20" s="106">
        <v>0</v>
      </c>
      <c r="F20" s="96"/>
      <c r="G20" s="96"/>
      <c r="H20" s="96"/>
      <c r="I20" s="76" t="s">
        <v>201</v>
      </c>
      <c r="J20" s="70">
        <f>E25</f>
        <v>62.5</v>
      </c>
      <c r="K20" s="70">
        <f t="shared" si="0"/>
        <v>37.5</v>
      </c>
      <c r="L20" s="96"/>
      <c r="M20" s="96"/>
      <c r="N20" s="96"/>
      <c r="O20" s="96"/>
      <c r="P20" s="96"/>
      <c r="Q20" s="96"/>
      <c r="R20" s="96"/>
      <c r="S20" s="96"/>
      <c r="T20" s="96"/>
      <c r="U20" s="96"/>
      <c r="V20" s="96"/>
      <c r="W20" s="96"/>
      <c r="X20" s="96"/>
      <c r="Y20" s="96"/>
      <c r="Z20" s="96"/>
      <c r="AA20" s="96"/>
      <c r="AB20" s="96"/>
      <c r="AC20" s="96"/>
    </row>
    <row r="21" spans="1:29" x14ac:dyDescent="0.35">
      <c r="A21" s="252" t="s">
        <v>433</v>
      </c>
      <c r="B21" s="91" t="s">
        <v>374</v>
      </c>
      <c r="C21" s="103" t="s">
        <v>373</v>
      </c>
      <c r="D21" s="108">
        <v>22104</v>
      </c>
      <c r="E21" s="104">
        <v>54.23</v>
      </c>
      <c r="F21" s="96"/>
      <c r="G21" s="96"/>
      <c r="H21" s="96"/>
      <c r="I21" s="76" t="s">
        <v>255</v>
      </c>
      <c r="J21" s="70">
        <f>E29</f>
        <v>59.47</v>
      </c>
      <c r="K21" s="70">
        <f t="shared" si="0"/>
        <v>40.53</v>
      </c>
      <c r="L21" s="96"/>
      <c r="M21" s="96"/>
      <c r="N21" s="96"/>
      <c r="O21" s="96"/>
      <c r="P21" s="96"/>
      <c r="Q21" s="96"/>
      <c r="R21" s="96"/>
      <c r="S21" s="96"/>
      <c r="T21" s="96"/>
      <c r="U21" s="96"/>
      <c r="V21" s="96"/>
      <c r="W21" s="96"/>
      <c r="X21" s="96"/>
      <c r="Y21" s="96"/>
      <c r="Z21" s="96"/>
      <c r="AA21" s="96"/>
      <c r="AB21" s="96"/>
      <c r="AC21" s="96"/>
    </row>
    <row r="22" spans="1:29" x14ac:dyDescent="0.35">
      <c r="A22" s="253"/>
      <c r="B22" s="109" t="s">
        <v>371</v>
      </c>
      <c r="C22" s="109" t="s">
        <v>372</v>
      </c>
      <c r="D22" s="88">
        <v>16030</v>
      </c>
      <c r="E22" s="87">
        <v>39.32</v>
      </c>
      <c r="F22" s="96"/>
      <c r="G22" s="96"/>
      <c r="H22" s="96"/>
      <c r="I22" s="76" t="s">
        <v>203</v>
      </c>
      <c r="J22" s="70">
        <f>E33</f>
        <v>79.849999999999994</v>
      </c>
      <c r="K22" s="70">
        <f t="shared" si="0"/>
        <v>20.150000000000006</v>
      </c>
      <c r="L22" s="96"/>
      <c r="M22" s="96"/>
      <c r="N22" s="96"/>
      <c r="O22" s="96"/>
      <c r="P22" s="96"/>
      <c r="Q22" s="96"/>
      <c r="R22" s="96"/>
      <c r="S22" s="96"/>
      <c r="T22" s="96"/>
      <c r="U22" s="96"/>
      <c r="V22" s="96"/>
      <c r="W22" s="96"/>
      <c r="X22" s="96"/>
      <c r="Y22" s="96"/>
      <c r="Z22" s="96"/>
      <c r="AA22" s="96"/>
      <c r="AB22" s="96"/>
      <c r="AC22" s="96"/>
    </row>
    <row r="23" spans="1:29" x14ac:dyDescent="0.35">
      <c r="A23" s="253"/>
      <c r="B23" s="109" t="s">
        <v>375</v>
      </c>
      <c r="C23" s="109" t="s">
        <v>372</v>
      </c>
      <c r="D23" s="110">
        <v>2495</v>
      </c>
      <c r="E23" s="105">
        <v>6.12</v>
      </c>
      <c r="F23" s="96"/>
      <c r="G23" s="96"/>
      <c r="H23" s="96"/>
      <c r="I23" s="96"/>
      <c r="J23" s="96"/>
      <c r="K23" s="96"/>
      <c r="L23" s="96"/>
      <c r="M23" s="96"/>
      <c r="N23" s="96"/>
      <c r="O23" s="96"/>
      <c r="P23" s="96"/>
      <c r="Q23" s="96"/>
      <c r="R23" s="96"/>
      <c r="S23" s="96"/>
      <c r="T23" s="96"/>
      <c r="U23" s="96"/>
      <c r="V23" s="96"/>
      <c r="W23" s="96"/>
      <c r="X23" s="96"/>
      <c r="Y23" s="96"/>
      <c r="Z23" s="96"/>
      <c r="AA23" s="96"/>
      <c r="AB23" s="96"/>
      <c r="AC23" s="96"/>
    </row>
    <row r="24" spans="1:29" ht="15" thickBot="1" x14ac:dyDescent="0.4">
      <c r="A24" s="254"/>
      <c r="B24" s="111" t="s">
        <v>376</v>
      </c>
      <c r="C24" s="102" t="s">
        <v>372</v>
      </c>
      <c r="D24" s="112">
        <v>134</v>
      </c>
      <c r="E24" s="106">
        <v>0.33</v>
      </c>
      <c r="F24" s="96"/>
      <c r="G24" s="96"/>
      <c r="H24" s="96"/>
      <c r="I24" s="96"/>
      <c r="J24" s="96"/>
      <c r="K24" s="96"/>
      <c r="L24" s="96"/>
      <c r="M24" s="96"/>
      <c r="N24" s="96"/>
      <c r="O24" s="96"/>
      <c r="P24" s="96"/>
      <c r="Q24" s="96"/>
      <c r="R24" s="96"/>
      <c r="S24" s="96"/>
      <c r="T24" s="96"/>
      <c r="U24" s="96"/>
      <c r="V24" s="96"/>
      <c r="W24" s="96"/>
      <c r="X24" s="96"/>
      <c r="Y24" s="96"/>
      <c r="Z24" s="96"/>
      <c r="AA24" s="96"/>
      <c r="AB24" s="96"/>
      <c r="AC24" s="96"/>
    </row>
    <row r="25" spans="1:29" x14ac:dyDescent="0.35">
      <c r="A25" s="252" t="s">
        <v>391</v>
      </c>
      <c r="B25" s="103" t="s">
        <v>374</v>
      </c>
      <c r="C25" s="103" t="s">
        <v>373</v>
      </c>
      <c r="D25" s="108">
        <v>8530</v>
      </c>
      <c r="E25" s="104">
        <v>62.5</v>
      </c>
      <c r="F25" s="96"/>
      <c r="G25" s="96"/>
      <c r="H25" s="96"/>
      <c r="I25" s="96"/>
      <c r="J25" s="96"/>
      <c r="K25" s="96"/>
      <c r="L25" s="96"/>
      <c r="M25" s="96"/>
      <c r="N25" s="96"/>
      <c r="O25" s="96"/>
      <c r="P25" s="96"/>
      <c r="Q25" s="96"/>
      <c r="R25" s="96"/>
      <c r="S25" s="96"/>
      <c r="T25" s="96"/>
      <c r="U25" s="96"/>
      <c r="V25" s="96"/>
      <c r="W25" s="96"/>
      <c r="X25" s="96"/>
      <c r="Y25" s="96"/>
      <c r="Z25" s="96"/>
      <c r="AA25" s="96"/>
      <c r="AB25" s="96"/>
      <c r="AC25" s="96"/>
    </row>
    <row r="26" spans="1:29" x14ac:dyDescent="0.35">
      <c r="A26" s="253"/>
      <c r="B26" s="109" t="s">
        <v>371</v>
      </c>
      <c r="C26" s="109" t="s">
        <v>372</v>
      </c>
      <c r="D26" s="88">
        <v>4864</v>
      </c>
      <c r="E26" s="87">
        <v>35.64</v>
      </c>
      <c r="F26" s="96"/>
      <c r="G26" s="96"/>
      <c r="H26" s="96"/>
      <c r="I26" s="96"/>
      <c r="J26" s="96"/>
      <c r="K26" s="96"/>
      <c r="L26" s="96"/>
      <c r="M26" s="96"/>
      <c r="N26" s="96"/>
      <c r="O26" s="96"/>
      <c r="P26" s="96"/>
      <c r="Q26" s="96"/>
      <c r="R26" s="96"/>
      <c r="S26" s="96"/>
      <c r="T26" s="96"/>
      <c r="U26" s="96"/>
      <c r="V26" s="96"/>
      <c r="W26" s="96"/>
      <c r="X26" s="96"/>
      <c r="Y26" s="96"/>
      <c r="Z26" s="96"/>
      <c r="AA26" s="96"/>
      <c r="AB26" s="96"/>
      <c r="AC26" s="96"/>
    </row>
    <row r="27" spans="1:29" x14ac:dyDescent="0.35">
      <c r="A27" s="253"/>
      <c r="B27" s="101" t="s">
        <v>375</v>
      </c>
      <c r="C27" s="109" t="s">
        <v>372</v>
      </c>
      <c r="D27" s="110">
        <v>252</v>
      </c>
      <c r="E27" s="105">
        <v>1.85</v>
      </c>
      <c r="F27" s="96"/>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15" thickBot="1" x14ac:dyDescent="0.4">
      <c r="A28" s="254"/>
      <c r="B28" s="111" t="s">
        <v>376</v>
      </c>
      <c r="C28" s="102" t="s">
        <v>372</v>
      </c>
      <c r="D28" s="112">
        <v>1</v>
      </c>
      <c r="E28" s="106">
        <v>0.01</v>
      </c>
      <c r="F28" s="96"/>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35">
      <c r="A29" s="252" t="s">
        <v>434</v>
      </c>
      <c r="B29" s="91" t="s">
        <v>374</v>
      </c>
      <c r="C29" s="103" t="s">
        <v>373</v>
      </c>
      <c r="D29" s="108">
        <v>17637</v>
      </c>
      <c r="E29" s="104">
        <v>59.47</v>
      </c>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53"/>
      <c r="B30" s="109" t="s">
        <v>371</v>
      </c>
      <c r="C30" s="109" t="s">
        <v>372</v>
      </c>
      <c r="D30" s="88">
        <v>9782</v>
      </c>
      <c r="E30" s="87">
        <v>32.99</v>
      </c>
      <c r="F30" s="96"/>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53"/>
      <c r="B31" s="101" t="s">
        <v>375</v>
      </c>
      <c r="C31" s="109" t="s">
        <v>372</v>
      </c>
      <c r="D31" s="110">
        <v>2189</v>
      </c>
      <c r="E31" s="105">
        <v>7.38</v>
      </c>
      <c r="F31" s="96"/>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15" thickBot="1" x14ac:dyDescent="0.4">
      <c r="A32" s="254"/>
      <c r="B32" s="111" t="s">
        <v>376</v>
      </c>
      <c r="C32" s="102" t="s">
        <v>372</v>
      </c>
      <c r="D32" s="112">
        <v>47</v>
      </c>
      <c r="E32" s="106">
        <v>0.16</v>
      </c>
      <c r="F32" s="96"/>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52" t="s">
        <v>393</v>
      </c>
      <c r="B33" s="103" t="s">
        <v>374</v>
      </c>
      <c r="C33" s="103" t="s">
        <v>373</v>
      </c>
      <c r="D33" s="108">
        <v>1910</v>
      </c>
      <c r="E33" s="104">
        <v>79.849999999999994</v>
      </c>
      <c r="F33" s="96"/>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53"/>
      <c r="B34" s="109" t="s">
        <v>371</v>
      </c>
      <c r="C34" s="109" t="s">
        <v>372</v>
      </c>
      <c r="D34" s="88">
        <v>361</v>
      </c>
      <c r="E34" s="87">
        <v>15.09</v>
      </c>
      <c r="F34" s="96"/>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53"/>
      <c r="B35" s="109" t="s">
        <v>375</v>
      </c>
      <c r="C35" s="101" t="s">
        <v>372</v>
      </c>
      <c r="D35" s="110">
        <v>121</v>
      </c>
      <c r="E35" s="105">
        <v>5.0599999999999996</v>
      </c>
      <c r="F35" s="96"/>
      <c r="G35" s="96"/>
      <c r="H35" s="96"/>
      <c r="I35" s="96"/>
      <c r="J35" s="96"/>
      <c r="K35" s="96"/>
      <c r="L35" s="96"/>
      <c r="M35" s="96"/>
      <c r="N35" s="96"/>
      <c r="O35" s="96"/>
      <c r="P35" s="96"/>
      <c r="Q35" s="96"/>
      <c r="R35" s="96"/>
      <c r="S35" s="96"/>
      <c r="T35" s="96"/>
      <c r="U35" s="96"/>
      <c r="V35" s="96"/>
      <c r="W35" s="96"/>
      <c r="X35" s="96"/>
      <c r="Y35" s="96"/>
      <c r="Z35" s="96"/>
      <c r="AA35" s="96"/>
      <c r="AB35" s="96"/>
      <c r="AC35" s="96"/>
    </row>
    <row r="36" spans="1:29" ht="15" thickBot="1" x14ac:dyDescent="0.4">
      <c r="A36" s="254"/>
      <c r="B36" s="102" t="s">
        <v>376</v>
      </c>
      <c r="C36" s="111" t="s">
        <v>372</v>
      </c>
      <c r="D36" s="112">
        <v>0</v>
      </c>
      <c r="E36" s="106">
        <v>0</v>
      </c>
      <c r="F36" s="96"/>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13" customHeight="1" x14ac:dyDescent="0.35">
      <c r="A37" s="132" t="s">
        <v>235</v>
      </c>
      <c r="B37" s="128"/>
      <c r="C37" s="128"/>
      <c r="D37" s="128"/>
      <c r="E37" s="128"/>
      <c r="F37" s="128"/>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3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row>
  </sheetData>
  <mergeCells count="10">
    <mergeCell ref="A1:AB1"/>
    <mergeCell ref="D4:E4"/>
    <mergeCell ref="F4:H4"/>
    <mergeCell ref="I4:AB4"/>
    <mergeCell ref="A33:A36"/>
    <mergeCell ref="A17:A20"/>
    <mergeCell ref="A21:A24"/>
    <mergeCell ref="A25:A28"/>
    <mergeCell ref="A29:A32"/>
    <mergeCell ref="A15:E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CB797-7DA1-4B8E-954F-6119E1752075}">
  <dimension ref="A1:AC67"/>
  <sheetViews>
    <sheetView zoomScaleNormal="100" workbookViewId="0">
      <selection sqref="A1:AB1"/>
    </sheetView>
  </sheetViews>
  <sheetFormatPr defaultRowHeight="14.5" x14ac:dyDescent="0.35"/>
  <cols>
    <col min="1" max="1" width="28.453125" customWidth="1"/>
    <col min="2" max="2" width="23.7265625" bestFit="1" customWidth="1"/>
    <col min="3" max="3" width="17.1796875" customWidth="1"/>
    <col min="4" max="4" width="17.26953125" customWidth="1"/>
    <col min="5" max="5" width="13" customWidth="1"/>
    <col min="9" max="9" width="20.7265625" customWidth="1"/>
    <col min="10" max="28" width="6.7265625" customWidth="1"/>
  </cols>
  <sheetData>
    <row r="1" spans="1:29" ht="28.4" customHeight="1" thickBot="1" x14ac:dyDescent="0.4">
      <c r="A1" s="233" t="s">
        <v>435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436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ht="28" x14ac:dyDescent="0.35">
      <c r="A6" s="141" t="s">
        <v>438</v>
      </c>
      <c r="B6" s="119">
        <v>214</v>
      </c>
      <c r="C6" s="124">
        <v>396730</v>
      </c>
      <c r="D6" s="125">
        <v>64033</v>
      </c>
      <c r="E6" s="126">
        <v>101669.37499999996</v>
      </c>
      <c r="F6" s="222">
        <v>0.63</v>
      </c>
      <c r="G6" s="120">
        <v>0.625</v>
      </c>
      <c r="H6" s="121">
        <v>0.63500000000000001</v>
      </c>
      <c r="I6" s="122">
        <v>214</v>
      </c>
      <c r="J6" s="120">
        <v>8.2000000000000003E-2</v>
      </c>
      <c r="K6" s="120">
        <v>0.188</v>
      </c>
      <c r="L6" s="120">
        <v>0.30499999999999999</v>
      </c>
      <c r="M6" s="120">
        <v>0.39300000000000002</v>
      </c>
      <c r="N6" s="120">
        <v>0.433</v>
      </c>
      <c r="O6" s="120">
        <v>0.51800000000000002</v>
      </c>
      <c r="P6" s="120">
        <v>0.58199999999999996</v>
      </c>
      <c r="Q6" s="120">
        <v>0.68400000000000005</v>
      </c>
      <c r="R6" s="120">
        <v>0.73</v>
      </c>
      <c r="S6" s="120">
        <v>0.76350000000000007</v>
      </c>
      <c r="T6" s="120">
        <v>0.83399999999999996</v>
      </c>
      <c r="U6" s="120">
        <v>0.86899999999999999</v>
      </c>
      <c r="V6" s="120">
        <v>0.96699999999999997</v>
      </c>
      <c r="W6" s="120">
        <v>1.036</v>
      </c>
      <c r="X6" s="120">
        <v>1.1859999999999999</v>
      </c>
      <c r="Y6" s="120">
        <v>1.2410000000000001</v>
      </c>
      <c r="Z6" s="120">
        <v>1.44</v>
      </c>
      <c r="AA6" s="120">
        <v>1.631</v>
      </c>
      <c r="AB6" s="142">
        <v>1.925</v>
      </c>
      <c r="AC6" s="155"/>
    </row>
    <row r="7" spans="1:29" x14ac:dyDescent="0.35">
      <c r="A7" s="141" t="s">
        <v>439</v>
      </c>
      <c r="B7" s="119">
        <v>320</v>
      </c>
      <c r="C7" s="124">
        <v>1609817</v>
      </c>
      <c r="D7" s="125">
        <v>323803</v>
      </c>
      <c r="E7" s="126">
        <v>398748.12199999974</v>
      </c>
      <c r="F7" s="222">
        <v>0.81200000000000006</v>
      </c>
      <c r="G7" s="120">
        <v>0.80900000000000005</v>
      </c>
      <c r="H7" s="121">
        <v>0.81499999999999995</v>
      </c>
      <c r="I7" s="122">
        <v>320</v>
      </c>
      <c r="J7" s="120">
        <v>0.28549999999999998</v>
      </c>
      <c r="K7" s="120">
        <v>0.39600000000000002</v>
      </c>
      <c r="L7" s="120">
        <v>0.49199999999999999</v>
      </c>
      <c r="M7" s="120">
        <v>0.53400000000000003</v>
      </c>
      <c r="N7" s="120">
        <v>0.5754999999999999</v>
      </c>
      <c r="O7" s="120">
        <v>0.61749999999999994</v>
      </c>
      <c r="P7" s="120">
        <v>0.65400000000000003</v>
      </c>
      <c r="Q7" s="120">
        <v>0.6865</v>
      </c>
      <c r="R7" s="120">
        <v>0.72849999999999993</v>
      </c>
      <c r="S7" s="120">
        <v>0.75900000000000001</v>
      </c>
      <c r="T7" s="120">
        <v>0.81499999999999995</v>
      </c>
      <c r="U7" s="120">
        <v>0.85899999999999999</v>
      </c>
      <c r="V7" s="120">
        <v>0.90850000000000009</v>
      </c>
      <c r="W7" s="120">
        <v>0.96849999999999992</v>
      </c>
      <c r="X7" s="120">
        <v>1.026</v>
      </c>
      <c r="Y7" s="120">
        <v>1.1095000000000002</v>
      </c>
      <c r="Z7" s="120">
        <v>1.2324999999999999</v>
      </c>
      <c r="AA7" s="120">
        <v>1.3614999999999999</v>
      </c>
      <c r="AB7" s="142">
        <v>1.7909999999999999</v>
      </c>
      <c r="AC7" s="155"/>
    </row>
    <row r="8" spans="1:29" x14ac:dyDescent="0.35">
      <c r="A8" s="141" t="s">
        <v>440</v>
      </c>
      <c r="B8" s="119">
        <v>222</v>
      </c>
      <c r="C8" s="124">
        <v>1708612</v>
      </c>
      <c r="D8" s="125">
        <v>431614</v>
      </c>
      <c r="E8" s="126">
        <v>451443.87900000036</v>
      </c>
      <c r="F8" s="222">
        <v>0.95599999999999996</v>
      </c>
      <c r="G8" s="120">
        <v>0.95299999999999996</v>
      </c>
      <c r="H8" s="121">
        <v>0.95899999999999996</v>
      </c>
      <c r="I8" s="122">
        <v>222</v>
      </c>
      <c r="J8" s="120">
        <v>0.48499999999999999</v>
      </c>
      <c r="K8" s="120">
        <v>0.55000000000000004</v>
      </c>
      <c r="L8" s="120">
        <v>0.58099999999999996</v>
      </c>
      <c r="M8" s="120">
        <v>0.624</v>
      </c>
      <c r="N8" s="120">
        <v>0.67200000000000004</v>
      </c>
      <c r="O8" s="120">
        <v>0.69899999999999995</v>
      </c>
      <c r="P8" s="120">
        <v>0.747</v>
      </c>
      <c r="Q8" s="120">
        <v>0.79100000000000004</v>
      </c>
      <c r="R8" s="120">
        <v>0.81799999999999995</v>
      </c>
      <c r="S8" s="120">
        <v>0.86199999999999999</v>
      </c>
      <c r="T8" s="120">
        <v>0.89500000000000002</v>
      </c>
      <c r="U8" s="120">
        <v>0.93799999999999994</v>
      </c>
      <c r="V8" s="120">
        <v>0.98299999999999998</v>
      </c>
      <c r="W8" s="120">
        <v>1.0349999999999999</v>
      </c>
      <c r="X8" s="120">
        <v>1.121</v>
      </c>
      <c r="Y8" s="120">
        <v>1.2050000000000001</v>
      </c>
      <c r="Z8" s="120">
        <v>1.3340000000000001</v>
      </c>
      <c r="AA8" s="120">
        <v>1.4570000000000001</v>
      </c>
      <c r="AB8" s="142">
        <v>1.637</v>
      </c>
      <c r="AC8" s="155"/>
    </row>
    <row r="9" spans="1:29" ht="15" thickBot="1" x14ac:dyDescent="0.4">
      <c r="A9" s="143" t="s">
        <v>441</v>
      </c>
      <c r="B9" s="144">
        <v>103</v>
      </c>
      <c r="C9" s="145">
        <v>1546549</v>
      </c>
      <c r="D9" s="146">
        <v>430192</v>
      </c>
      <c r="E9" s="147">
        <v>408348.79400000029</v>
      </c>
      <c r="F9" s="223">
        <v>1.0529999999999999</v>
      </c>
      <c r="G9" s="148">
        <v>1.05</v>
      </c>
      <c r="H9" s="149">
        <v>1.0569999999999999</v>
      </c>
      <c r="I9" s="150">
        <v>103</v>
      </c>
      <c r="J9" s="148">
        <v>0.439</v>
      </c>
      <c r="K9" s="148">
        <v>0.60199999999999998</v>
      </c>
      <c r="L9" s="148">
        <v>0.64800000000000002</v>
      </c>
      <c r="M9" s="148">
        <v>0.753</v>
      </c>
      <c r="N9" s="148">
        <v>0.82499999999999996</v>
      </c>
      <c r="O9" s="148">
        <v>0.85899999999999999</v>
      </c>
      <c r="P9" s="148">
        <v>0.88300000000000001</v>
      </c>
      <c r="Q9" s="148">
        <v>0.95799999999999996</v>
      </c>
      <c r="R9" s="148">
        <v>0.98299999999999998</v>
      </c>
      <c r="S9" s="148">
        <v>1.0189999999999999</v>
      </c>
      <c r="T9" s="148">
        <v>1.04</v>
      </c>
      <c r="U9" s="148">
        <v>1.085</v>
      </c>
      <c r="V9" s="148">
        <v>1.1459999999999999</v>
      </c>
      <c r="W9" s="148">
        <v>1.2549999999999999</v>
      </c>
      <c r="X9" s="148">
        <v>1.3759999999999999</v>
      </c>
      <c r="Y9" s="148">
        <v>1.4730000000000001</v>
      </c>
      <c r="Z9" s="148">
        <v>1.6930000000000001</v>
      </c>
      <c r="AA9" s="148">
        <v>1.796</v>
      </c>
      <c r="AB9" s="151">
        <v>1.9179999999999999</v>
      </c>
      <c r="AC9" s="155"/>
    </row>
    <row r="10" spans="1:29" ht="13" customHeight="1" x14ac:dyDescent="0.35">
      <c r="A10" s="132" t="s">
        <v>610</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3" customHeight="1" x14ac:dyDescent="0.35">
      <c r="A11" s="134" t="s">
        <v>207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x14ac:dyDescent="0.35">
      <c r="A12" s="127"/>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row>
    <row r="13" spans="1:29" ht="33" customHeight="1" thickBot="1" x14ac:dyDescent="0.4">
      <c r="A13" s="250" t="s">
        <v>442</v>
      </c>
      <c r="B13" s="250"/>
      <c r="C13" s="250"/>
      <c r="D13" s="250"/>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ht="43" thickBot="1" x14ac:dyDescent="0.4">
      <c r="A14" s="99" t="s">
        <v>443</v>
      </c>
      <c r="B14" s="100" t="s">
        <v>210</v>
      </c>
      <c r="C14" s="113" t="s">
        <v>211</v>
      </c>
      <c r="D14" s="85" t="s">
        <v>212</v>
      </c>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4"/>
      <c r="AC14" s="96"/>
    </row>
    <row r="15" spans="1:29" ht="15" customHeight="1" x14ac:dyDescent="0.35">
      <c r="A15" s="247" t="s">
        <v>652</v>
      </c>
      <c r="B15" s="103" t="s">
        <v>331</v>
      </c>
      <c r="C15" s="108">
        <v>29534</v>
      </c>
      <c r="D15" s="104">
        <v>49.27</v>
      </c>
      <c r="E15" s="86"/>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96"/>
    </row>
    <row r="16" spans="1:29" x14ac:dyDescent="0.35">
      <c r="A16" s="248"/>
      <c r="B16" s="101" t="s">
        <v>444</v>
      </c>
      <c r="C16" s="88">
        <v>21460</v>
      </c>
      <c r="D16" s="87">
        <v>35.799999999999997</v>
      </c>
      <c r="E16" s="86"/>
      <c r="F16" s="155" t="s">
        <v>445</v>
      </c>
      <c r="G16" s="155"/>
      <c r="H16" s="155"/>
      <c r="I16" s="155"/>
      <c r="J16" s="155"/>
      <c r="K16" s="155"/>
      <c r="L16" s="155"/>
      <c r="M16" s="155"/>
      <c r="N16" s="155"/>
      <c r="O16" s="155"/>
      <c r="P16" s="155"/>
      <c r="Q16" s="155"/>
      <c r="R16" s="155"/>
      <c r="S16" s="155"/>
      <c r="T16" s="155"/>
      <c r="U16" s="155"/>
      <c r="V16" s="155"/>
      <c r="W16" s="155"/>
      <c r="X16" s="155"/>
      <c r="Y16" s="155"/>
      <c r="Z16" s="155"/>
      <c r="AA16" s="155"/>
      <c r="AB16" s="155"/>
      <c r="AC16" s="96"/>
    </row>
    <row r="17" spans="1:29" x14ac:dyDescent="0.35">
      <c r="A17" s="248"/>
      <c r="B17" s="101" t="s">
        <v>336</v>
      </c>
      <c r="C17" s="88">
        <v>2474</v>
      </c>
      <c r="D17" s="87">
        <v>4.13</v>
      </c>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96"/>
    </row>
    <row r="18" spans="1:29" x14ac:dyDescent="0.35">
      <c r="A18" s="248"/>
      <c r="B18" s="101" t="s">
        <v>252</v>
      </c>
      <c r="C18" s="88">
        <v>1001</v>
      </c>
      <c r="D18" s="87">
        <v>1.67</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96"/>
    </row>
    <row r="19" spans="1:29" x14ac:dyDescent="0.35">
      <c r="A19" s="248"/>
      <c r="B19" s="109" t="s">
        <v>214</v>
      </c>
      <c r="C19" s="88">
        <v>952</v>
      </c>
      <c r="D19" s="87">
        <v>1.59</v>
      </c>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96"/>
    </row>
    <row r="20" spans="1:29" x14ac:dyDescent="0.35">
      <c r="A20" s="248"/>
      <c r="B20" s="101" t="s">
        <v>339</v>
      </c>
      <c r="C20" s="88">
        <v>899</v>
      </c>
      <c r="D20" s="87">
        <v>1.5</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96"/>
    </row>
    <row r="21" spans="1:29" x14ac:dyDescent="0.35">
      <c r="A21" s="248"/>
      <c r="B21" s="101" t="s">
        <v>216</v>
      </c>
      <c r="C21" s="88">
        <v>766</v>
      </c>
      <c r="D21" s="87">
        <v>1.28</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96"/>
    </row>
    <row r="22" spans="1:29" x14ac:dyDescent="0.35">
      <c r="A22" s="248"/>
      <c r="B22" s="101" t="s">
        <v>333</v>
      </c>
      <c r="C22" s="110">
        <v>398</v>
      </c>
      <c r="D22" s="105">
        <v>0.66</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96"/>
    </row>
    <row r="23" spans="1:29" x14ac:dyDescent="0.35">
      <c r="A23" s="248"/>
      <c r="B23" s="109" t="s">
        <v>215</v>
      </c>
      <c r="C23" s="110">
        <v>383</v>
      </c>
      <c r="D23" s="105">
        <v>0.64</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96"/>
    </row>
    <row r="24" spans="1:29" ht="15" thickBot="1" x14ac:dyDescent="0.4">
      <c r="A24" s="249"/>
      <c r="B24" s="102" t="s">
        <v>219</v>
      </c>
      <c r="C24" s="112">
        <v>269</v>
      </c>
      <c r="D24" s="106">
        <v>0.45</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96"/>
    </row>
    <row r="25" spans="1:29" x14ac:dyDescent="0.35">
      <c r="A25" s="247" t="s">
        <v>653</v>
      </c>
      <c r="B25" s="103" t="s">
        <v>331</v>
      </c>
      <c r="C25" s="108">
        <v>126817</v>
      </c>
      <c r="D25" s="104">
        <v>40.17</v>
      </c>
      <c r="E25" s="86"/>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96"/>
    </row>
    <row r="26" spans="1:29" x14ac:dyDescent="0.35">
      <c r="A26" s="248"/>
      <c r="B26" s="101" t="s">
        <v>444</v>
      </c>
      <c r="C26" s="88">
        <v>84669</v>
      </c>
      <c r="D26" s="87">
        <v>26.82</v>
      </c>
      <c r="E26" s="86"/>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96"/>
    </row>
    <row r="27" spans="1:29" x14ac:dyDescent="0.35">
      <c r="A27" s="248"/>
      <c r="B27" s="101" t="s">
        <v>214</v>
      </c>
      <c r="C27" s="88">
        <v>21685</v>
      </c>
      <c r="D27" s="87">
        <v>6.87</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96"/>
    </row>
    <row r="28" spans="1:29" x14ac:dyDescent="0.35">
      <c r="A28" s="248"/>
      <c r="B28" s="101" t="s">
        <v>336</v>
      </c>
      <c r="C28" s="88">
        <v>13369</v>
      </c>
      <c r="D28" s="87">
        <v>4.2300000000000004</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96"/>
    </row>
    <row r="29" spans="1:29" x14ac:dyDescent="0.35">
      <c r="A29" s="248"/>
      <c r="B29" s="109" t="s">
        <v>252</v>
      </c>
      <c r="C29" s="88">
        <v>12101</v>
      </c>
      <c r="D29" s="87">
        <v>3.83</v>
      </c>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96"/>
    </row>
    <row r="30" spans="1:29" x14ac:dyDescent="0.35">
      <c r="A30" s="248"/>
      <c r="B30" s="101" t="s">
        <v>216</v>
      </c>
      <c r="C30" s="88">
        <v>12018</v>
      </c>
      <c r="D30" s="87">
        <v>3.81</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96"/>
    </row>
    <row r="31" spans="1:29" x14ac:dyDescent="0.35">
      <c r="A31" s="248"/>
      <c r="B31" s="101" t="s">
        <v>215</v>
      </c>
      <c r="C31" s="88">
        <v>6739</v>
      </c>
      <c r="D31" s="87">
        <v>2.13</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96"/>
    </row>
    <row r="32" spans="1:29" x14ac:dyDescent="0.35">
      <c r="A32" s="248"/>
      <c r="B32" s="101" t="s">
        <v>339</v>
      </c>
      <c r="C32" s="110">
        <v>4952</v>
      </c>
      <c r="D32" s="105">
        <v>1.57</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96"/>
    </row>
    <row r="33" spans="1:29" x14ac:dyDescent="0.35">
      <c r="A33" s="248"/>
      <c r="B33" s="101" t="s">
        <v>333</v>
      </c>
      <c r="C33" s="110">
        <v>4546</v>
      </c>
      <c r="D33" s="105">
        <v>1.44</v>
      </c>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96"/>
    </row>
    <row r="34" spans="1:29" ht="15" thickBot="1" x14ac:dyDescent="0.4">
      <c r="A34" s="249"/>
      <c r="B34" s="102" t="s">
        <v>583</v>
      </c>
      <c r="C34" s="112">
        <v>4197</v>
      </c>
      <c r="D34" s="106">
        <v>1.33</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96"/>
    </row>
    <row r="35" spans="1:29" x14ac:dyDescent="0.35">
      <c r="A35" s="247" t="s">
        <v>654</v>
      </c>
      <c r="B35" s="103" t="s">
        <v>331</v>
      </c>
      <c r="C35" s="108">
        <v>146807</v>
      </c>
      <c r="D35" s="104">
        <v>36.53</v>
      </c>
      <c r="E35" s="86"/>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96"/>
    </row>
    <row r="36" spans="1:29" x14ac:dyDescent="0.35">
      <c r="A36" s="248"/>
      <c r="B36" s="101" t="s">
        <v>444</v>
      </c>
      <c r="C36" s="88">
        <v>98539</v>
      </c>
      <c r="D36" s="87">
        <v>24.52</v>
      </c>
      <c r="E36" s="86"/>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96"/>
    </row>
    <row r="37" spans="1:29" x14ac:dyDescent="0.35">
      <c r="A37" s="248"/>
      <c r="B37" s="101" t="s">
        <v>214</v>
      </c>
      <c r="C37" s="88">
        <v>32576</v>
      </c>
      <c r="D37" s="87">
        <v>8.11</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96"/>
    </row>
    <row r="38" spans="1:29" x14ac:dyDescent="0.35">
      <c r="A38" s="248"/>
      <c r="B38" s="109" t="s">
        <v>216</v>
      </c>
      <c r="C38" s="88">
        <v>18638</v>
      </c>
      <c r="D38" s="87">
        <v>4.6399999999999997</v>
      </c>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96"/>
    </row>
    <row r="39" spans="1:29" x14ac:dyDescent="0.35">
      <c r="A39" s="248"/>
      <c r="B39" s="101" t="s">
        <v>252</v>
      </c>
      <c r="C39" s="88">
        <v>15962</v>
      </c>
      <c r="D39" s="87">
        <v>3.97</v>
      </c>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96"/>
    </row>
    <row r="40" spans="1:29" x14ac:dyDescent="0.35">
      <c r="A40" s="248"/>
      <c r="B40" s="101" t="s">
        <v>215</v>
      </c>
      <c r="C40" s="88">
        <v>12150</v>
      </c>
      <c r="D40" s="87">
        <v>3.02</v>
      </c>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96"/>
    </row>
    <row r="41" spans="1:29" x14ac:dyDescent="0.35">
      <c r="A41" s="248"/>
      <c r="B41" s="101" t="s">
        <v>336</v>
      </c>
      <c r="C41" s="88">
        <v>10456</v>
      </c>
      <c r="D41" s="87">
        <v>2.6</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96"/>
    </row>
    <row r="42" spans="1:29" x14ac:dyDescent="0.35">
      <c r="A42" s="248"/>
      <c r="B42" s="101" t="s">
        <v>339</v>
      </c>
      <c r="C42" s="110">
        <v>8382</v>
      </c>
      <c r="D42" s="105">
        <v>2.09</v>
      </c>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96"/>
    </row>
    <row r="43" spans="1:29" x14ac:dyDescent="0.35">
      <c r="A43" s="248"/>
      <c r="B43" s="101" t="s">
        <v>219</v>
      </c>
      <c r="C43" s="110">
        <v>8038</v>
      </c>
      <c r="D43" s="105">
        <v>2</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96"/>
    </row>
    <row r="44" spans="1:29" ht="15" thickBot="1" x14ac:dyDescent="0.4">
      <c r="A44" s="249"/>
      <c r="B44" s="111" t="s">
        <v>333</v>
      </c>
      <c r="C44" s="112">
        <v>7640</v>
      </c>
      <c r="D44" s="106">
        <v>1.9</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96"/>
    </row>
    <row r="45" spans="1:29" x14ac:dyDescent="0.35">
      <c r="A45" s="247" t="s">
        <v>655</v>
      </c>
      <c r="B45" s="103" t="s">
        <v>331</v>
      </c>
      <c r="C45" s="108">
        <v>109305</v>
      </c>
      <c r="D45" s="104">
        <v>26</v>
      </c>
      <c r="E45" s="86"/>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96"/>
    </row>
    <row r="46" spans="1:29" x14ac:dyDescent="0.35">
      <c r="A46" s="248"/>
      <c r="B46" s="101" t="s">
        <v>444</v>
      </c>
      <c r="C46" s="88">
        <v>67187</v>
      </c>
      <c r="D46" s="87">
        <v>15.98</v>
      </c>
      <c r="E46" s="86"/>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96"/>
    </row>
    <row r="47" spans="1:29" x14ac:dyDescent="0.35">
      <c r="A47" s="248"/>
      <c r="B47" s="101" t="s">
        <v>214</v>
      </c>
      <c r="C47" s="88">
        <v>39769</v>
      </c>
      <c r="D47" s="87">
        <v>9.4600000000000009</v>
      </c>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96"/>
    </row>
    <row r="48" spans="1:29" x14ac:dyDescent="0.35">
      <c r="A48" s="248"/>
      <c r="B48" s="109" t="s">
        <v>216</v>
      </c>
      <c r="C48" s="88">
        <v>30930</v>
      </c>
      <c r="D48" s="87">
        <v>7.36</v>
      </c>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96"/>
    </row>
    <row r="49" spans="1:29" x14ac:dyDescent="0.35">
      <c r="A49" s="248"/>
      <c r="B49" s="101" t="s">
        <v>252</v>
      </c>
      <c r="C49" s="88">
        <v>21152</v>
      </c>
      <c r="D49" s="87">
        <v>5.03</v>
      </c>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96"/>
    </row>
    <row r="50" spans="1:29" x14ac:dyDescent="0.35">
      <c r="A50" s="248"/>
      <c r="B50" s="101" t="s">
        <v>215</v>
      </c>
      <c r="C50" s="88">
        <v>19131</v>
      </c>
      <c r="D50" s="87">
        <v>4.55</v>
      </c>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96"/>
    </row>
    <row r="51" spans="1:29" x14ac:dyDescent="0.35">
      <c r="A51" s="248"/>
      <c r="B51" s="101" t="s">
        <v>339</v>
      </c>
      <c r="C51" s="88">
        <v>18038</v>
      </c>
      <c r="D51" s="87">
        <v>4.29</v>
      </c>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96"/>
    </row>
    <row r="52" spans="1:29" x14ac:dyDescent="0.35">
      <c r="A52" s="248"/>
      <c r="B52" s="101" t="s">
        <v>219</v>
      </c>
      <c r="C52" s="110">
        <v>13874</v>
      </c>
      <c r="D52" s="105">
        <v>3.3</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96"/>
    </row>
    <row r="53" spans="1:29" x14ac:dyDescent="0.35">
      <c r="A53" s="248"/>
      <c r="B53" s="101" t="s">
        <v>222</v>
      </c>
      <c r="C53" s="110">
        <v>13001</v>
      </c>
      <c r="D53" s="105">
        <v>3.09</v>
      </c>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96"/>
    </row>
    <row r="54" spans="1:29" ht="15" thickBot="1" x14ac:dyDescent="0.4">
      <c r="A54" s="249"/>
      <c r="B54" s="111" t="s">
        <v>333</v>
      </c>
      <c r="C54" s="112">
        <v>9538</v>
      </c>
      <c r="D54" s="106">
        <v>2.27</v>
      </c>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96"/>
    </row>
    <row r="55" spans="1:29" ht="13" customHeight="1" x14ac:dyDescent="0.35">
      <c r="A55" s="132" t="s">
        <v>235</v>
      </c>
      <c r="B55" s="128"/>
      <c r="C55" s="128"/>
      <c r="D55" s="128"/>
      <c r="E55" s="128"/>
      <c r="F55" s="128"/>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row>
    <row r="56" spans="1:29" ht="13" customHeight="1" x14ac:dyDescent="0.35">
      <c r="A56" s="132" t="s">
        <v>446</v>
      </c>
      <c r="B56" s="128"/>
      <c r="C56" s="128"/>
      <c r="D56" s="128"/>
      <c r="E56" s="128"/>
      <c r="F56" s="128"/>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row>
    <row r="57" spans="1:29" x14ac:dyDescent="0.35">
      <c r="A57" s="127"/>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row>
    <row r="58" spans="1:29" x14ac:dyDescent="0.35">
      <c r="A58" s="127"/>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row>
    <row r="59" spans="1:29" x14ac:dyDescent="0.35">
      <c r="A59" s="127"/>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row>
    <row r="60" spans="1:29" x14ac:dyDescent="0.35">
      <c r="A60" s="127"/>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row>
    <row r="61" spans="1:29" x14ac:dyDescent="0.35">
      <c r="A61" s="127"/>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row>
    <row r="62" spans="1:29" x14ac:dyDescent="0.35">
      <c r="A62" s="127"/>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row>
    <row r="63" spans="1:29" x14ac:dyDescent="0.35">
      <c r="A63" s="127"/>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row>
    <row r="64" spans="1:29" x14ac:dyDescent="0.35">
      <c r="A64" s="127"/>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row>
    <row r="65" spans="1:29" x14ac:dyDescent="0.35">
      <c r="A65" s="127"/>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row>
    <row r="66" spans="1:29" x14ac:dyDescent="0.35">
      <c r="A66" s="127"/>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row>
    <row r="67" spans="1:29" x14ac:dyDescent="0.35">
      <c r="A67" s="127"/>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row>
  </sheetData>
  <mergeCells count="9">
    <mergeCell ref="A1:AB1"/>
    <mergeCell ref="D4:E4"/>
    <mergeCell ref="F4:H4"/>
    <mergeCell ref="I4:AB4"/>
    <mergeCell ref="A45:A54"/>
    <mergeCell ref="A25:A34"/>
    <mergeCell ref="A35:A44"/>
    <mergeCell ref="A15:A24"/>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14D8A-1E0F-4B4F-81D8-65FAED4A7EDD}">
  <dimension ref="A1:O116"/>
  <sheetViews>
    <sheetView zoomScaleNormal="100" workbookViewId="0">
      <selection sqref="A1:C1"/>
    </sheetView>
  </sheetViews>
  <sheetFormatPr defaultRowHeight="14.5" x14ac:dyDescent="0.35"/>
  <cols>
    <col min="1" max="1" width="13.81640625" style="27" customWidth="1"/>
    <col min="2" max="2" width="5.1796875" style="27" customWidth="1"/>
    <col min="3" max="3" width="147.81640625" style="7" customWidth="1"/>
    <col min="4" max="15" width="9.1796875" style="7"/>
  </cols>
  <sheetData>
    <row r="1" spans="1:15" ht="18" x14ac:dyDescent="0.4">
      <c r="A1" s="229" t="s">
        <v>10</v>
      </c>
      <c r="B1" s="229"/>
      <c r="C1" s="229"/>
      <c r="D1" s="23"/>
      <c r="E1" s="23"/>
      <c r="F1" s="23"/>
      <c r="G1" s="23"/>
      <c r="H1" s="23"/>
      <c r="I1" s="23"/>
      <c r="J1" s="23"/>
      <c r="K1" s="23"/>
      <c r="L1" s="23"/>
      <c r="M1" s="23"/>
      <c r="N1" s="23"/>
      <c r="O1" s="23"/>
    </row>
    <row r="2" spans="1:15" x14ac:dyDescent="0.35">
      <c r="A2" s="23"/>
      <c r="B2" s="23"/>
      <c r="C2" s="23"/>
      <c r="D2" s="23"/>
      <c r="E2" s="23"/>
      <c r="F2" s="23"/>
      <c r="G2" s="23"/>
      <c r="H2" s="23"/>
      <c r="I2" s="23"/>
      <c r="J2" s="23"/>
      <c r="K2" s="23"/>
      <c r="L2" s="23"/>
      <c r="M2" s="23"/>
      <c r="N2" s="23"/>
      <c r="O2" s="23"/>
    </row>
    <row r="3" spans="1:15" ht="15.5" x14ac:dyDescent="0.35">
      <c r="A3" s="21" t="s">
        <v>11</v>
      </c>
      <c r="B3" s="21"/>
      <c r="C3" s="22"/>
      <c r="D3" s="23"/>
      <c r="E3" s="23"/>
      <c r="F3" s="23"/>
      <c r="G3" s="23"/>
      <c r="H3" s="23"/>
      <c r="I3" s="23"/>
      <c r="J3" s="23"/>
      <c r="K3" s="23"/>
      <c r="L3" s="23"/>
      <c r="M3" s="23"/>
      <c r="N3" s="23"/>
      <c r="O3" s="23"/>
    </row>
    <row r="4" spans="1:15" ht="15.5" x14ac:dyDescent="0.35">
      <c r="A4" s="166"/>
      <c r="B4" s="166"/>
      <c r="C4" s="10"/>
      <c r="D4" s="164"/>
      <c r="E4" s="164"/>
      <c r="F4" s="164"/>
      <c r="G4" s="164"/>
      <c r="H4" s="164"/>
      <c r="I4" s="164"/>
      <c r="J4" s="164"/>
      <c r="K4" s="164"/>
      <c r="L4" s="164"/>
      <c r="M4" s="164"/>
      <c r="N4" s="164"/>
      <c r="O4" s="164"/>
    </row>
    <row r="5" spans="1:15" s="154" customFormat="1" ht="15.5" x14ac:dyDescent="0.35">
      <c r="A5" s="166" t="s">
        <v>12</v>
      </c>
      <c r="B5" s="166" t="s">
        <v>111</v>
      </c>
      <c r="C5" s="10"/>
      <c r="D5" s="166"/>
      <c r="E5" s="164"/>
      <c r="F5" s="164"/>
      <c r="G5" s="164"/>
      <c r="H5" s="164"/>
      <c r="I5" s="164"/>
      <c r="J5" s="164"/>
      <c r="K5" s="164"/>
      <c r="L5" s="164"/>
      <c r="M5" s="164"/>
      <c r="N5" s="164"/>
      <c r="O5" s="164"/>
    </row>
    <row r="6" spans="1:15" ht="15.5" x14ac:dyDescent="0.35">
      <c r="A6" s="166"/>
      <c r="B6" s="10" t="s">
        <v>601</v>
      </c>
      <c r="C6" s="10"/>
      <c r="D6" s="164"/>
      <c r="E6" s="164"/>
      <c r="F6" s="164"/>
      <c r="G6" s="164"/>
      <c r="H6" s="164"/>
      <c r="I6" s="164"/>
      <c r="J6" s="164"/>
      <c r="K6" s="164"/>
      <c r="L6" s="164"/>
      <c r="M6" s="164"/>
      <c r="N6" s="164"/>
      <c r="O6" s="164"/>
    </row>
    <row r="7" spans="1:15" ht="15.5" x14ac:dyDescent="0.35">
      <c r="A7" s="166"/>
      <c r="B7" s="10" t="s">
        <v>602</v>
      </c>
      <c r="C7" s="10"/>
      <c r="D7" s="164"/>
      <c r="E7" s="164"/>
      <c r="F7" s="164"/>
      <c r="G7" s="164"/>
      <c r="H7" s="164"/>
      <c r="I7" s="164"/>
      <c r="J7" s="164"/>
      <c r="K7" s="164"/>
      <c r="L7" s="164"/>
      <c r="M7" s="164"/>
      <c r="N7" s="164"/>
      <c r="O7" s="164"/>
    </row>
    <row r="8" spans="1:15" ht="15.5" x14ac:dyDescent="0.35">
      <c r="A8" s="166"/>
      <c r="B8" s="10" t="s">
        <v>603</v>
      </c>
      <c r="C8" s="10"/>
      <c r="D8" s="164"/>
      <c r="E8" s="164"/>
      <c r="F8" s="164"/>
      <c r="G8" s="164"/>
      <c r="H8" s="164"/>
      <c r="I8" s="164"/>
      <c r="J8" s="164"/>
      <c r="K8" s="164"/>
      <c r="L8" s="164"/>
      <c r="M8" s="164"/>
      <c r="N8" s="164"/>
      <c r="O8" s="164"/>
    </row>
    <row r="9" spans="1:15" ht="15.5" x14ac:dyDescent="0.35">
      <c r="A9" s="166"/>
      <c r="B9" s="166"/>
      <c r="C9" s="10"/>
      <c r="D9" s="164"/>
      <c r="E9" s="164"/>
      <c r="F9" s="164"/>
      <c r="G9" s="164"/>
      <c r="H9" s="164"/>
      <c r="I9" s="164"/>
      <c r="J9" s="164"/>
      <c r="K9" s="164"/>
      <c r="L9" s="164"/>
      <c r="M9" s="164"/>
      <c r="N9" s="164"/>
      <c r="O9" s="164"/>
    </row>
    <row r="10" spans="1:15" ht="15.5" x14ac:dyDescent="0.35">
      <c r="A10" s="166" t="s">
        <v>13</v>
      </c>
      <c r="B10" s="166" t="s">
        <v>604</v>
      </c>
      <c r="C10" s="22"/>
      <c r="D10" s="164"/>
      <c r="E10" s="164"/>
      <c r="F10" s="164"/>
      <c r="G10" s="164"/>
      <c r="H10" s="164"/>
      <c r="I10" s="164"/>
      <c r="J10" s="164"/>
      <c r="K10" s="164"/>
      <c r="L10" s="164"/>
      <c r="M10" s="164"/>
      <c r="N10" s="164"/>
      <c r="O10" s="164"/>
    </row>
    <row r="11" spans="1:15" ht="15.5" x14ac:dyDescent="0.35">
      <c r="A11" s="21"/>
      <c r="B11" s="166" t="s">
        <v>14</v>
      </c>
      <c r="C11" s="21"/>
      <c r="D11" s="164"/>
      <c r="E11" s="164"/>
      <c r="F11" s="164"/>
      <c r="G11" s="164"/>
      <c r="H11" s="164"/>
      <c r="I11" s="164"/>
      <c r="J11" s="164"/>
      <c r="K11" s="164"/>
      <c r="L11" s="164"/>
      <c r="M11" s="164"/>
      <c r="N11" s="164"/>
      <c r="O11" s="164"/>
    </row>
    <row r="12" spans="1:15" ht="15.5" x14ac:dyDescent="0.35">
      <c r="A12" s="21"/>
      <c r="B12" s="166"/>
      <c r="C12" s="24" t="s">
        <v>15</v>
      </c>
      <c r="D12" s="164"/>
      <c r="E12" s="164"/>
      <c r="F12" s="164"/>
      <c r="G12" s="164"/>
      <c r="H12" s="164"/>
      <c r="I12" s="164"/>
      <c r="J12" s="164"/>
      <c r="K12" s="164"/>
      <c r="L12" s="164"/>
      <c r="M12" s="164"/>
      <c r="N12" s="164"/>
      <c r="O12" s="164"/>
    </row>
    <row r="13" spans="1:15" ht="15.5" x14ac:dyDescent="0.35">
      <c r="A13" s="166"/>
      <c r="B13" s="166"/>
      <c r="C13" s="24" t="s">
        <v>16</v>
      </c>
      <c r="D13" s="164"/>
      <c r="E13" s="164"/>
      <c r="F13" s="164"/>
      <c r="G13" s="164"/>
      <c r="H13" s="164"/>
      <c r="I13" s="164"/>
      <c r="J13" s="164"/>
      <c r="K13" s="164"/>
      <c r="L13" s="164"/>
      <c r="M13" s="164"/>
      <c r="N13" s="164"/>
      <c r="O13" s="164"/>
    </row>
    <row r="14" spans="1:15" ht="15.5" x14ac:dyDescent="0.35">
      <c r="A14" s="166"/>
      <c r="B14" s="166" t="s">
        <v>17</v>
      </c>
      <c r="C14" s="22"/>
      <c r="D14" s="164"/>
      <c r="E14" s="164"/>
      <c r="F14" s="164"/>
      <c r="G14" s="164"/>
      <c r="H14" s="164"/>
      <c r="I14" s="164"/>
      <c r="J14" s="164"/>
      <c r="K14" s="164"/>
      <c r="L14" s="164"/>
      <c r="M14" s="164"/>
      <c r="N14" s="164"/>
      <c r="O14" s="164"/>
    </row>
    <row r="15" spans="1:15" ht="15.5" x14ac:dyDescent="0.35">
      <c r="A15" s="166"/>
      <c r="B15" s="166"/>
      <c r="C15" s="25" t="s">
        <v>18</v>
      </c>
      <c r="D15" s="164"/>
      <c r="E15" s="164"/>
      <c r="F15" s="164"/>
      <c r="G15" s="164"/>
      <c r="H15" s="164"/>
      <c r="I15" s="164"/>
      <c r="J15" s="164"/>
      <c r="K15" s="164"/>
      <c r="L15" s="164"/>
      <c r="M15" s="164"/>
      <c r="N15" s="164"/>
      <c r="O15" s="164"/>
    </row>
    <row r="16" spans="1:15" ht="15.5" x14ac:dyDescent="0.35">
      <c r="A16" s="166"/>
      <c r="B16" s="166"/>
      <c r="C16" s="25" t="s">
        <v>19</v>
      </c>
      <c r="D16" s="164"/>
      <c r="E16" s="164"/>
      <c r="F16" s="164"/>
      <c r="G16" s="164"/>
      <c r="H16" s="164"/>
      <c r="I16" s="164"/>
      <c r="J16" s="164"/>
      <c r="K16" s="164"/>
      <c r="L16" s="164"/>
      <c r="M16" s="164"/>
      <c r="N16" s="164"/>
      <c r="O16" s="164"/>
    </row>
    <row r="17" spans="1:3" ht="15.5" x14ac:dyDescent="0.35">
      <c r="A17" s="166"/>
      <c r="B17" s="166" t="s">
        <v>20</v>
      </c>
      <c r="C17" s="21"/>
    </row>
    <row r="18" spans="1:3" ht="15.5" x14ac:dyDescent="0.35">
      <c r="A18" s="166"/>
      <c r="B18" s="166"/>
      <c r="C18" s="25" t="s">
        <v>21</v>
      </c>
    </row>
    <row r="19" spans="1:3" ht="15.5" x14ac:dyDescent="0.35">
      <c r="A19" s="166"/>
      <c r="B19" s="166"/>
      <c r="C19" s="25" t="s">
        <v>22</v>
      </c>
    </row>
    <row r="20" spans="1:3" ht="15.5" x14ac:dyDescent="0.35">
      <c r="A20" s="166"/>
      <c r="B20" s="166" t="s">
        <v>23</v>
      </c>
      <c r="C20" s="22"/>
    </row>
    <row r="21" spans="1:3" ht="15.5" x14ac:dyDescent="0.35">
      <c r="A21" s="166"/>
      <c r="B21" s="166"/>
      <c r="C21" s="25" t="s">
        <v>24</v>
      </c>
    </row>
    <row r="22" spans="1:3" ht="15.5" x14ac:dyDescent="0.35">
      <c r="A22" s="166"/>
      <c r="B22" s="166"/>
      <c r="C22" s="25" t="s">
        <v>25</v>
      </c>
    </row>
    <row r="23" spans="1:3" ht="15.5" x14ac:dyDescent="0.35">
      <c r="A23" s="166"/>
      <c r="B23" s="166" t="s">
        <v>26</v>
      </c>
      <c r="C23" s="22"/>
    </row>
    <row r="24" spans="1:3" ht="15.5" x14ac:dyDescent="0.35">
      <c r="A24" s="166"/>
      <c r="B24" s="166"/>
      <c r="C24" s="25" t="s">
        <v>27</v>
      </c>
    </row>
    <row r="25" spans="1:3" ht="15.5" x14ac:dyDescent="0.35">
      <c r="A25" s="166"/>
      <c r="B25" s="166"/>
      <c r="C25" s="25" t="s">
        <v>28</v>
      </c>
    </row>
    <row r="26" spans="1:3" ht="15.5" x14ac:dyDescent="0.35">
      <c r="A26" s="166"/>
      <c r="B26" s="166" t="s">
        <v>29</v>
      </c>
      <c r="C26" s="22"/>
    </row>
    <row r="27" spans="1:3" ht="15.5" x14ac:dyDescent="0.35">
      <c r="A27" s="166"/>
      <c r="B27" s="166"/>
      <c r="C27" s="25" t="s">
        <v>30</v>
      </c>
    </row>
    <row r="28" spans="1:3" ht="15.5" x14ac:dyDescent="0.35">
      <c r="A28" s="166"/>
      <c r="B28" s="166"/>
      <c r="C28" s="25" t="s">
        <v>31</v>
      </c>
    </row>
    <row r="29" spans="1:3" ht="15.5" x14ac:dyDescent="0.35">
      <c r="A29" s="166"/>
      <c r="B29" s="166" t="s">
        <v>32</v>
      </c>
      <c r="C29" s="22"/>
    </row>
    <row r="30" spans="1:3" ht="15.5" x14ac:dyDescent="0.35">
      <c r="A30" s="166"/>
      <c r="B30" s="166"/>
      <c r="C30" s="25" t="s">
        <v>33</v>
      </c>
    </row>
    <row r="31" spans="1:3" ht="15.5" x14ac:dyDescent="0.35">
      <c r="A31" s="166"/>
      <c r="B31" s="166"/>
      <c r="C31" s="25" t="s">
        <v>34</v>
      </c>
    </row>
    <row r="32" spans="1:3" ht="15.5" x14ac:dyDescent="0.35">
      <c r="A32" s="166"/>
      <c r="B32" s="166"/>
      <c r="C32" s="10"/>
    </row>
    <row r="33" spans="1:3" ht="15.5" x14ac:dyDescent="0.35">
      <c r="A33" s="166" t="s">
        <v>35</v>
      </c>
      <c r="B33" s="166" t="s">
        <v>605</v>
      </c>
      <c r="C33" s="10"/>
    </row>
    <row r="34" spans="1:3" ht="15.5" x14ac:dyDescent="0.35">
      <c r="A34" s="166"/>
      <c r="B34" s="166" t="s">
        <v>36</v>
      </c>
      <c r="C34" s="10"/>
    </row>
    <row r="35" spans="1:3" ht="15.5" x14ac:dyDescent="0.35">
      <c r="A35" s="166"/>
      <c r="B35" s="166"/>
      <c r="C35" s="25" t="s">
        <v>37</v>
      </c>
    </row>
    <row r="36" spans="1:3" ht="15.5" x14ac:dyDescent="0.35">
      <c r="A36" s="166"/>
      <c r="B36" s="166"/>
      <c r="C36" s="25" t="s">
        <v>38</v>
      </c>
    </row>
    <row r="37" spans="1:3" ht="15.5" x14ac:dyDescent="0.35">
      <c r="A37" s="166"/>
      <c r="B37" s="166" t="s">
        <v>39</v>
      </c>
      <c r="C37" s="10"/>
    </row>
    <row r="38" spans="1:3" ht="15.5" x14ac:dyDescent="0.35">
      <c r="A38" s="166"/>
      <c r="B38" s="166"/>
      <c r="C38" s="25" t="s">
        <v>40</v>
      </c>
    </row>
    <row r="39" spans="1:3" ht="15.5" x14ac:dyDescent="0.35">
      <c r="A39" s="166"/>
      <c r="B39" s="166"/>
      <c r="C39" s="25" t="s">
        <v>41</v>
      </c>
    </row>
    <row r="40" spans="1:3" ht="15.5" x14ac:dyDescent="0.35">
      <c r="A40" s="166"/>
      <c r="B40" s="166" t="s">
        <v>42</v>
      </c>
      <c r="C40" s="10"/>
    </row>
    <row r="41" spans="1:3" ht="15.5" x14ac:dyDescent="0.35">
      <c r="A41" s="166"/>
      <c r="B41" s="166"/>
      <c r="C41" s="25" t="s">
        <v>43</v>
      </c>
    </row>
    <row r="42" spans="1:3" ht="15.5" x14ac:dyDescent="0.35">
      <c r="A42" s="166"/>
      <c r="B42" s="166"/>
      <c r="C42" s="25" t="s">
        <v>44</v>
      </c>
    </row>
    <row r="43" spans="1:3" ht="15.5" x14ac:dyDescent="0.35">
      <c r="A43" s="166"/>
      <c r="B43" s="166" t="s">
        <v>45</v>
      </c>
      <c r="C43" s="10"/>
    </row>
    <row r="44" spans="1:3" ht="15.5" x14ac:dyDescent="0.35">
      <c r="A44" s="166"/>
      <c r="B44" s="166"/>
      <c r="C44" s="25" t="s">
        <v>46</v>
      </c>
    </row>
    <row r="45" spans="1:3" ht="15.5" x14ac:dyDescent="0.35">
      <c r="A45" s="166"/>
      <c r="B45" s="166"/>
      <c r="C45" s="25" t="s">
        <v>47</v>
      </c>
    </row>
    <row r="46" spans="1:3" ht="15.5" x14ac:dyDescent="0.35">
      <c r="A46" s="166"/>
      <c r="B46" s="166" t="s">
        <v>48</v>
      </c>
      <c r="C46" s="10"/>
    </row>
    <row r="47" spans="1:3" ht="15.5" x14ac:dyDescent="0.35">
      <c r="A47" s="166"/>
      <c r="B47" s="166"/>
      <c r="C47" s="25" t="s">
        <v>49</v>
      </c>
    </row>
    <row r="48" spans="1:3" ht="15.5" x14ac:dyDescent="0.35">
      <c r="A48" s="166"/>
      <c r="B48" s="166"/>
      <c r="C48" s="25" t="s">
        <v>50</v>
      </c>
    </row>
    <row r="49" spans="1:3" ht="15.5" x14ac:dyDescent="0.35">
      <c r="A49" s="166"/>
      <c r="B49" s="166" t="s">
        <v>51</v>
      </c>
      <c r="C49" s="10"/>
    </row>
    <row r="50" spans="1:3" ht="15.5" x14ac:dyDescent="0.35">
      <c r="A50" s="166"/>
      <c r="B50" s="166"/>
      <c r="C50" s="25" t="s">
        <v>52</v>
      </c>
    </row>
    <row r="51" spans="1:3" ht="15.5" x14ac:dyDescent="0.35">
      <c r="A51" s="166"/>
      <c r="B51" s="166" t="s">
        <v>53</v>
      </c>
      <c r="C51" s="10"/>
    </row>
    <row r="52" spans="1:3" ht="15.5" x14ac:dyDescent="0.35">
      <c r="A52" s="166"/>
      <c r="B52" s="166"/>
      <c r="C52" s="25" t="s">
        <v>54</v>
      </c>
    </row>
    <row r="53" spans="1:3" ht="15.5" x14ac:dyDescent="0.35">
      <c r="A53" s="166"/>
      <c r="B53" s="166"/>
      <c r="C53" s="25" t="s">
        <v>55</v>
      </c>
    </row>
    <row r="54" spans="1:3" ht="15.5" x14ac:dyDescent="0.35">
      <c r="A54" s="166"/>
      <c r="B54" s="166" t="s">
        <v>56</v>
      </c>
      <c r="C54" s="10"/>
    </row>
    <row r="55" spans="1:3" ht="15.5" x14ac:dyDescent="0.35">
      <c r="A55" s="166"/>
      <c r="B55" s="166"/>
      <c r="C55" s="25" t="s">
        <v>57</v>
      </c>
    </row>
    <row r="56" spans="1:3" ht="15.5" x14ac:dyDescent="0.35">
      <c r="A56" s="166"/>
      <c r="B56" s="166"/>
      <c r="C56" s="25" t="s">
        <v>58</v>
      </c>
    </row>
    <row r="57" spans="1:3" ht="15.5" x14ac:dyDescent="0.35">
      <c r="A57" s="166"/>
      <c r="B57" s="166"/>
      <c r="C57" s="10"/>
    </row>
    <row r="58" spans="1:3" ht="15.5" x14ac:dyDescent="0.35">
      <c r="A58" s="166" t="s">
        <v>59</v>
      </c>
      <c r="B58" s="166" t="s">
        <v>606</v>
      </c>
      <c r="C58" s="10"/>
    </row>
    <row r="59" spans="1:3" ht="15.5" x14ac:dyDescent="0.35">
      <c r="A59" s="166"/>
      <c r="B59" s="166" t="s">
        <v>60</v>
      </c>
      <c r="C59" s="10"/>
    </row>
    <row r="60" spans="1:3" ht="15.5" x14ac:dyDescent="0.35">
      <c r="A60" s="166"/>
      <c r="B60" s="166"/>
      <c r="C60" s="25" t="s">
        <v>61</v>
      </c>
    </row>
    <row r="61" spans="1:3" ht="15.5" x14ac:dyDescent="0.35">
      <c r="A61" s="166"/>
      <c r="B61" s="166"/>
      <c r="C61" s="25" t="s">
        <v>62</v>
      </c>
    </row>
    <row r="62" spans="1:3" ht="15.5" x14ac:dyDescent="0.35">
      <c r="A62" s="166"/>
      <c r="B62" s="166" t="s">
        <v>63</v>
      </c>
      <c r="C62" s="10"/>
    </row>
    <row r="63" spans="1:3" ht="15.5" x14ac:dyDescent="0.35">
      <c r="A63" s="166"/>
      <c r="B63" s="166"/>
      <c r="C63" s="25" t="s">
        <v>64</v>
      </c>
    </row>
    <row r="64" spans="1:3" ht="15.5" x14ac:dyDescent="0.35">
      <c r="A64" s="166"/>
      <c r="B64" s="166" t="s">
        <v>65</v>
      </c>
      <c r="C64" s="10"/>
    </row>
    <row r="65" spans="1:15" ht="15.5" x14ac:dyDescent="0.35">
      <c r="A65" s="166"/>
      <c r="B65" s="166"/>
      <c r="C65" s="25" t="s">
        <v>66</v>
      </c>
      <c r="D65" s="164"/>
      <c r="E65" s="164"/>
      <c r="F65" s="164"/>
      <c r="G65" s="164"/>
      <c r="H65" s="164"/>
      <c r="I65" s="164"/>
      <c r="J65" s="164"/>
      <c r="K65" s="164"/>
      <c r="L65" s="164"/>
      <c r="M65" s="164"/>
      <c r="N65" s="164"/>
      <c r="O65" s="164"/>
    </row>
    <row r="66" spans="1:15" ht="15.5" x14ac:dyDescent="0.35">
      <c r="A66" s="166"/>
      <c r="B66" s="166"/>
      <c r="C66" s="25" t="s">
        <v>67</v>
      </c>
      <c r="D66" s="164"/>
      <c r="E66" s="164"/>
      <c r="F66" s="164"/>
      <c r="G66" s="164"/>
      <c r="H66" s="164"/>
      <c r="I66" s="164"/>
      <c r="J66" s="164"/>
      <c r="K66" s="164"/>
      <c r="L66" s="164"/>
      <c r="M66" s="164"/>
      <c r="N66" s="164"/>
      <c r="O66" s="164"/>
    </row>
    <row r="67" spans="1:15" ht="15.5" x14ac:dyDescent="0.35">
      <c r="A67" s="166"/>
      <c r="B67" s="166" t="s">
        <v>68</v>
      </c>
      <c r="C67" s="10"/>
      <c r="D67" s="164"/>
      <c r="E67" s="164"/>
      <c r="F67" s="164"/>
      <c r="G67" s="164"/>
      <c r="H67" s="164"/>
      <c r="I67" s="164"/>
      <c r="J67" s="164"/>
      <c r="K67" s="164"/>
      <c r="L67" s="164"/>
      <c r="M67" s="164"/>
      <c r="N67" s="164"/>
      <c r="O67" s="164"/>
    </row>
    <row r="68" spans="1:15" ht="15.5" x14ac:dyDescent="0.35">
      <c r="A68" s="166"/>
      <c r="B68" s="166"/>
      <c r="C68" s="25" t="s">
        <v>69</v>
      </c>
      <c r="D68" s="164"/>
      <c r="E68" s="164"/>
      <c r="F68" s="164"/>
      <c r="G68" s="164"/>
      <c r="H68" s="164"/>
      <c r="I68" s="164"/>
      <c r="J68" s="164"/>
      <c r="K68" s="164"/>
      <c r="L68" s="164"/>
      <c r="M68" s="164"/>
      <c r="N68" s="164"/>
      <c r="O68" s="164"/>
    </row>
    <row r="69" spans="1:15" ht="15.5" x14ac:dyDescent="0.35">
      <c r="A69" s="166"/>
      <c r="B69" s="166"/>
      <c r="C69" s="25" t="s">
        <v>70</v>
      </c>
      <c r="D69" s="164"/>
      <c r="E69" s="164"/>
      <c r="F69" s="164"/>
      <c r="G69" s="164"/>
      <c r="H69" s="164"/>
      <c r="I69" s="164"/>
      <c r="J69" s="164"/>
      <c r="K69" s="164"/>
      <c r="L69" s="164"/>
      <c r="M69" s="164"/>
      <c r="N69" s="164"/>
      <c r="O69" s="164"/>
    </row>
    <row r="70" spans="1:15" ht="15.5" x14ac:dyDescent="0.35">
      <c r="A70" s="166"/>
      <c r="B70" s="166" t="s">
        <v>71</v>
      </c>
      <c r="C70" s="10"/>
      <c r="D70" s="164"/>
      <c r="E70" s="164"/>
      <c r="F70" s="164"/>
      <c r="G70" s="164"/>
      <c r="H70" s="164"/>
      <c r="I70" s="164"/>
      <c r="J70" s="164"/>
      <c r="K70" s="164"/>
      <c r="L70" s="164"/>
      <c r="M70" s="164"/>
      <c r="N70" s="164"/>
      <c r="O70" s="164"/>
    </row>
    <row r="71" spans="1:15" ht="15.5" x14ac:dyDescent="0.35">
      <c r="A71" s="166"/>
      <c r="B71" s="166"/>
      <c r="C71" s="25" t="s">
        <v>72</v>
      </c>
      <c r="D71" s="164"/>
      <c r="E71" s="164"/>
      <c r="F71" s="164"/>
      <c r="G71" s="164"/>
      <c r="H71" s="164"/>
      <c r="I71" s="164"/>
      <c r="J71" s="164"/>
      <c r="K71" s="164"/>
      <c r="L71" s="164"/>
      <c r="M71" s="164"/>
      <c r="N71" s="164"/>
      <c r="O71" s="164"/>
    </row>
    <row r="72" spans="1:15" ht="15.5" x14ac:dyDescent="0.35">
      <c r="A72" s="166"/>
      <c r="B72" s="166" t="s">
        <v>73</v>
      </c>
      <c r="C72" s="10"/>
      <c r="D72" s="164"/>
      <c r="E72" s="164"/>
      <c r="F72" s="164"/>
      <c r="G72" s="164"/>
      <c r="H72" s="164"/>
      <c r="I72" s="164"/>
      <c r="J72" s="164"/>
      <c r="K72" s="164"/>
      <c r="L72" s="164"/>
      <c r="M72" s="164"/>
      <c r="N72" s="164"/>
      <c r="O72" s="164"/>
    </row>
    <row r="73" spans="1:15" ht="15.5" x14ac:dyDescent="0.35">
      <c r="A73" s="166"/>
      <c r="B73" s="166"/>
      <c r="C73" s="25" t="s">
        <v>74</v>
      </c>
      <c r="D73" s="164"/>
      <c r="E73" s="164"/>
      <c r="F73" s="164"/>
      <c r="G73" s="164"/>
      <c r="H73" s="164"/>
      <c r="I73" s="164"/>
      <c r="J73" s="164"/>
      <c r="K73" s="164"/>
      <c r="L73" s="164"/>
      <c r="M73" s="164"/>
      <c r="N73" s="164"/>
      <c r="O73" s="164"/>
    </row>
    <row r="74" spans="1:15" ht="15.5" x14ac:dyDescent="0.35">
      <c r="A74" s="166"/>
      <c r="B74" s="166"/>
      <c r="C74" s="25" t="s">
        <v>75</v>
      </c>
      <c r="D74" s="164"/>
      <c r="E74" s="164"/>
      <c r="F74" s="164"/>
      <c r="G74" s="164"/>
      <c r="H74" s="164"/>
      <c r="I74" s="164"/>
      <c r="J74" s="164"/>
      <c r="K74" s="164"/>
      <c r="L74" s="164"/>
      <c r="M74" s="164"/>
      <c r="N74" s="164"/>
      <c r="O74" s="164"/>
    </row>
    <row r="75" spans="1:15" ht="15.5" x14ac:dyDescent="0.35">
      <c r="A75" s="166"/>
      <c r="B75" s="166" t="s">
        <v>76</v>
      </c>
      <c r="C75" s="10"/>
      <c r="D75" s="164"/>
      <c r="E75" s="164"/>
      <c r="F75" s="164"/>
      <c r="G75" s="164"/>
      <c r="H75" s="164"/>
      <c r="I75" s="164"/>
      <c r="J75" s="164"/>
      <c r="K75" s="164"/>
      <c r="L75" s="164"/>
      <c r="M75" s="164"/>
      <c r="N75" s="164"/>
      <c r="O75" s="164"/>
    </row>
    <row r="76" spans="1:15" ht="15.5" x14ac:dyDescent="0.35">
      <c r="A76" s="166"/>
      <c r="B76" s="166"/>
      <c r="C76" s="25" t="s">
        <v>77</v>
      </c>
      <c r="D76" s="164"/>
      <c r="E76" s="164"/>
      <c r="F76" s="164"/>
      <c r="G76" s="164"/>
      <c r="H76" s="164"/>
      <c r="I76" s="164"/>
      <c r="J76" s="164"/>
      <c r="K76" s="164"/>
      <c r="L76" s="164"/>
      <c r="M76" s="164"/>
      <c r="N76" s="164"/>
      <c r="O76" s="164"/>
    </row>
    <row r="77" spans="1:15" ht="15.5" x14ac:dyDescent="0.35">
      <c r="A77" s="166"/>
      <c r="B77" s="166"/>
      <c r="C77" s="10"/>
      <c r="D77" s="164"/>
      <c r="E77" s="164"/>
      <c r="F77" s="164"/>
      <c r="G77" s="164"/>
      <c r="H77" s="164"/>
      <c r="I77" s="164"/>
      <c r="J77" s="164"/>
      <c r="K77" s="164"/>
      <c r="L77" s="164"/>
      <c r="M77" s="164"/>
      <c r="N77" s="164"/>
      <c r="O77" s="164"/>
    </row>
    <row r="78" spans="1:15" s="154" customFormat="1" ht="15.5" x14ac:dyDescent="0.35">
      <c r="A78" s="166" t="s">
        <v>78</v>
      </c>
      <c r="B78" s="166" t="s">
        <v>607</v>
      </c>
      <c r="C78" s="10"/>
      <c r="D78" s="164"/>
      <c r="E78" s="164"/>
      <c r="F78" s="164"/>
      <c r="G78" s="164"/>
      <c r="H78" s="164"/>
      <c r="I78" s="164"/>
      <c r="J78" s="164"/>
      <c r="K78" s="164"/>
      <c r="L78" s="164"/>
      <c r="M78" s="164"/>
      <c r="N78" s="164"/>
      <c r="O78" s="164"/>
    </row>
    <row r="79" spans="1:15" s="154" customFormat="1" ht="15.5" x14ac:dyDescent="0.35">
      <c r="A79" s="166"/>
      <c r="B79" s="166" t="s">
        <v>79</v>
      </c>
      <c r="C79" s="10"/>
      <c r="D79" s="164"/>
      <c r="E79" s="164"/>
      <c r="F79" s="164"/>
      <c r="G79" s="164"/>
      <c r="H79" s="164"/>
      <c r="I79" s="164"/>
      <c r="J79" s="164"/>
      <c r="K79" s="164"/>
      <c r="L79" s="164"/>
      <c r="M79" s="164"/>
      <c r="N79" s="164"/>
      <c r="O79" s="164"/>
    </row>
    <row r="80" spans="1:15" s="154" customFormat="1" ht="15.5" x14ac:dyDescent="0.35">
      <c r="A80" s="166"/>
      <c r="B80" s="166" t="s">
        <v>80</v>
      </c>
      <c r="C80" s="10"/>
      <c r="D80" s="164"/>
      <c r="E80" s="164"/>
      <c r="F80" s="164"/>
      <c r="G80" s="164"/>
      <c r="H80" s="164"/>
      <c r="I80" s="164"/>
      <c r="J80" s="164"/>
      <c r="K80" s="164"/>
      <c r="L80" s="164"/>
      <c r="M80" s="164"/>
      <c r="N80" s="164"/>
      <c r="O80" s="164"/>
    </row>
    <row r="81" spans="1:15" s="154" customFormat="1" ht="15.5" x14ac:dyDescent="0.35">
      <c r="A81" s="166"/>
      <c r="B81" s="166" t="s">
        <v>81</v>
      </c>
      <c r="C81" s="10"/>
      <c r="D81" s="164"/>
      <c r="E81" s="164"/>
      <c r="F81" s="164"/>
      <c r="G81" s="164"/>
      <c r="H81" s="164"/>
      <c r="I81" s="164"/>
      <c r="J81" s="164"/>
      <c r="K81" s="164"/>
      <c r="L81" s="164"/>
      <c r="M81" s="164"/>
      <c r="N81" s="164"/>
      <c r="O81" s="164"/>
    </row>
    <row r="82" spans="1:15" s="154" customFormat="1" ht="15.5" x14ac:dyDescent="0.35">
      <c r="A82" s="166"/>
      <c r="B82" s="166" t="s">
        <v>82</v>
      </c>
      <c r="C82" s="10"/>
      <c r="D82" s="164"/>
      <c r="E82" s="164"/>
      <c r="F82" s="164"/>
      <c r="G82" s="164"/>
      <c r="H82" s="164"/>
      <c r="I82" s="164"/>
      <c r="J82" s="164"/>
      <c r="K82" s="164"/>
      <c r="L82" s="164"/>
      <c r="M82" s="164"/>
      <c r="N82" s="164"/>
      <c r="O82" s="164"/>
    </row>
    <row r="83" spans="1:15" s="154" customFormat="1" ht="15.5" x14ac:dyDescent="0.35">
      <c r="A83" s="166"/>
      <c r="B83" s="166" t="s">
        <v>83</v>
      </c>
      <c r="C83" s="10"/>
      <c r="D83" s="164"/>
      <c r="E83" s="164"/>
      <c r="F83" s="164"/>
      <c r="G83" s="164"/>
      <c r="H83" s="164"/>
      <c r="I83" s="164"/>
      <c r="J83" s="164"/>
      <c r="K83" s="164"/>
      <c r="L83" s="164"/>
      <c r="M83" s="164"/>
      <c r="N83" s="164"/>
      <c r="O83" s="164"/>
    </row>
    <row r="84" spans="1:15" s="154" customFormat="1" ht="15.5" x14ac:dyDescent="0.35">
      <c r="A84" s="166"/>
      <c r="B84" s="166" t="s">
        <v>84</v>
      </c>
      <c r="C84" s="10"/>
      <c r="D84" s="164"/>
      <c r="E84" s="164"/>
      <c r="F84" s="164"/>
      <c r="G84" s="164"/>
      <c r="H84" s="164"/>
      <c r="I84" s="164"/>
      <c r="J84" s="164"/>
      <c r="K84" s="164"/>
      <c r="L84" s="164"/>
      <c r="M84" s="164"/>
      <c r="N84" s="164"/>
      <c r="O84" s="164"/>
    </row>
    <row r="85" spans="1:15" s="154" customFormat="1" ht="15.5" x14ac:dyDescent="0.35">
      <c r="A85" s="166"/>
      <c r="B85" s="166" t="s">
        <v>85</v>
      </c>
      <c r="C85" s="10"/>
      <c r="D85" s="164"/>
      <c r="E85" s="164"/>
      <c r="F85" s="164"/>
      <c r="G85" s="164"/>
      <c r="H85" s="164"/>
      <c r="I85" s="164"/>
      <c r="J85" s="164"/>
      <c r="K85" s="164"/>
      <c r="L85" s="164"/>
      <c r="M85" s="164"/>
      <c r="N85" s="164"/>
      <c r="O85" s="164"/>
    </row>
    <row r="86" spans="1:15" s="154" customFormat="1" ht="15.5" x14ac:dyDescent="0.35">
      <c r="A86" s="166"/>
      <c r="B86" s="166"/>
      <c r="C86" s="10"/>
      <c r="D86" s="164"/>
      <c r="E86" s="164"/>
      <c r="F86" s="164"/>
      <c r="G86" s="164"/>
      <c r="H86" s="164"/>
      <c r="I86" s="164"/>
      <c r="J86" s="164"/>
      <c r="K86" s="164"/>
      <c r="L86" s="164"/>
      <c r="M86" s="164"/>
      <c r="N86" s="164"/>
      <c r="O86" s="164"/>
    </row>
    <row r="87" spans="1:15" s="154" customFormat="1" ht="15.5" x14ac:dyDescent="0.35">
      <c r="A87" s="166" t="s">
        <v>86</v>
      </c>
      <c r="B87" s="166" t="s">
        <v>608</v>
      </c>
      <c r="C87" s="10"/>
      <c r="D87" s="164"/>
      <c r="E87" s="164"/>
      <c r="F87" s="164"/>
      <c r="G87" s="164"/>
      <c r="H87" s="164"/>
      <c r="I87" s="164"/>
      <c r="J87" s="164"/>
      <c r="K87" s="164"/>
      <c r="L87" s="164"/>
      <c r="M87" s="164"/>
      <c r="N87" s="164"/>
      <c r="O87" s="164"/>
    </row>
    <row r="88" spans="1:15" s="154" customFormat="1" ht="15.5" x14ac:dyDescent="0.35">
      <c r="A88" s="166"/>
      <c r="B88" s="166" t="s">
        <v>87</v>
      </c>
      <c r="C88" s="10"/>
      <c r="D88" s="164"/>
      <c r="E88" s="164"/>
      <c r="F88" s="164"/>
      <c r="G88" s="164"/>
      <c r="H88" s="164"/>
      <c r="I88" s="164"/>
      <c r="J88" s="164"/>
      <c r="K88" s="164"/>
      <c r="L88" s="164"/>
      <c r="M88" s="164"/>
      <c r="N88" s="164"/>
      <c r="O88" s="164"/>
    </row>
    <row r="89" spans="1:15" s="154" customFormat="1" ht="15.5" x14ac:dyDescent="0.35">
      <c r="A89" s="166"/>
      <c r="B89" s="166" t="s">
        <v>88</v>
      </c>
      <c r="C89" s="10"/>
      <c r="D89" s="164"/>
      <c r="E89" s="164"/>
      <c r="F89" s="164"/>
      <c r="G89" s="164"/>
      <c r="H89" s="164"/>
      <c r="I89" s="164"/>
      <c r="J89" s="164"/>
      <c r="K89" s="164"/>
      <c r="L89" s="164"/>
      <c r="M89" s="164"/>
      <c r="N89" s="164"/>
      <c r="O89" s="164"/>
    </row>
    <row r="90" spans="1:15" s="154" customFormat="1" ht="15.5" x14ac:dyDescent="0.35">
      <c r="A90" s="166"/>
      <c r="B90" s="166" t="s">
        <v>89</v>
      </c>
      <c r="C90" s="10"/>
      <c r="D90" s="164"/>
      <c r="E90" s="164"/>
      <c r="F90" s="164"/>
      <c r="G90" s="164"/>
      <c r="H90" s="164"/>
      <c r="I90" s="164"/>
      <c r="J90" s="164"/>
      <c r="K90" s="164"/>
      <c r="L90" s="164"/>
      <c r="M90" s="164"/>
      <c r="N90" s="164"/>
      <c r="O90" s="164"/>
    </row>
    <row r="91" spans="1:15" s="154" customFormat="1" ht="15.5" x14ac:dyDescent="0.35">
      <c r="A91" s="166"/>
      <c r="B91" s="166" t="s">
        <v>90</v>
      </c>
      <c r="C91" s="10"/>
      <c r="D91" s="164"/>
      <c r="E91" s="164"/>
      <c r="F91" s="164"/>
      <c r="G91" s="164"/>
      <c r="H91" s="164"/>
      <c r="I91" s="164"/>
      <c r="J91" s="164"/>
      <c r="K91" s="164"/>
      <c r="L91" s="164"/>
      <c r="M91" s="164"/>
      <c r="N91" s="164"/>
      <c r="O91" s="164"/>
    </row>
    <row r="92" spans="1:15" s="154" customFormat="1" ht="15.5" x14ac:dyDescent="0.35">
      <c r="A92" s="166"/>
      <c r="B92" s="166" t="s">
        <v>91</v>
      </c>
      <c r="C92" s="10"/>
      <c r="D92" s="164"/>
      <c r="E92" s="164"/>
      <c r="F92" s="164"/>
      <c r="G92" s="164"/>
      <c r="H92" s="164"/>
      <c r="I92" s="164"/>
      <c r="J92" s="164"/>
      <c r="K92" s="164"/>
      <c r="L92" s="164"/>
      <c r="M92" s="164"/>
      <c r="N92" s="164"/>
      <c r="O92" s="164"/>
    </row>
    <row r="93" spans="1:15" s="154" customFormat="1" ht="15.5" x14ac:dyDescent="0.35">
      <c r="A93" s="166"/>
      <c r="B93" s="166" t="s">
        <v>92</v>
      </c>
      <c r="C93" s="10"/>
      <c r="D93" s="164"/>
      <c r="E93" s="164"/>
      <c r="F93" s="164"/>
      <c r="G93" s="164"/>
      <c r="H93" s="164"/>
      <c r="I93" s="164"/>
      <c r="J93" s="164"/>
      <c r="K93" s="164"/>
      <c r="L93" s="164"/>
      <c r="M93" s="164"/>
      <c r="N93" s="164"/>
      <c r="O93" s="164"/>
    </row>
    <row r="94" spans="1:15" s="154" customFormat="1" ht="15.5" x14ac:dyDescent="0.35">
      <c r="A94" s="166"/>
      <c r="B94" s="166" t="s">
        <v>93</v>
      </c>
      <c r="C94" s="10"/>
      <c r="D94" s="164"/>
      <c r="E94" s="164"/>
      <c r="F94" s="164"/>
      <c r="G94" s="164"/>
      <c r="H94" s="164"/>
      <c r="I94" s="164"/>
      <c r="J94" s="164"/>
      <c r="K94" s="164"/>
      <c r="L94" s="164"/>
      <c r="M94" s="164"/>
      <c r="N94" s="164"/>
      <c r="O94" s="164"/>
    </row>
    <row r="95" spans="1:15" s="154" customFormat="1" ht="15.5" x14ac:dyDescent="0.35">
      <c r="A95" s="166"/>
      <c r="B95" s="166" t="s">
        <v>94</v>
      </c>
      <c r="C95" s="10"/>
      <c r="D95" s="164"/>
      <c r="E95" s="164"/>
      <c r="F95" s="164"/>
      <c r="G95" s="164"/>
      <c r="H95" s="164"/>
      <c r="I95" s="164"/>
      <c r="J95" s="164"/>
      <c r="K95" s="164"/>
      <c r="L95" s="164"/>
      <c r="M95" s="164"/>
      <c r="N95" s="164"/>
      <c r="O95" s="164"/>
    </row>
    <row r="96" spans="1:15" s="154" customFormat="1" ht="15.5" x14ac:dyDescent="0.35">
      <c r="A96" s="166"/>
      <c r="B96" s="166"/>
      <c r="C96" s="10"/>
      <c r="D96" s="164"/>
      <c r="E96" s="164"/>
      <c r="F96" s="164"/>
      <c r="G96" s="164"/>
      <c r="H96" s="164"/>
      <c r="I96" s="164"/>
      <c r="J96" s="164"/>
      <c r="K96" s="164"/>
      <c r="L96" s="164"/>
      <c r="M96" s="164"/>
      <c r="N96" s="164"/>
      <c r="O96" s="164"/>
    </row>
    <row r="97" spans="1:15" s="154" customFormat="1" ht="15.5" x14ac:dyDescent="0.35">
      <c r="A97" s="166" t="s">
        <v>95</v>
      </c>
      <c r="B97" s="166" t="s">
        <v>609</v>
      </c>
      <c r="C97" s="10"/>
      <c r="D97" s="164"/>
      <c r="E97" s="164"/>
      <c r="F97" s="164"/>
      <c r="G97" s="164"/>
      <c r="H97" s="164"/>
      <c r="I97" s="164"/>
      <c r="J97" s="164"/>
      <c r="K97" s="164"/>
      <c r="L97" s="164"/>
      <c r="M97" s="164"/>
      <c r="N97" s="164"/>
      <c r="O97" s="164"/>
    </row>
    <row r="98" spans="1:15" s="154" customFormat="1" ht="15.5" x14ac:dyDescent="0.35">
      <c r="A98" s="166"/>
      <c r="B98" s="166" t="s">
        <v>96</v>
      </c>
      <c r="C98" s="10"/>
      <c r="D98" s="164"/>
      <c r="E98" s="164"/>
      <c r="F98" s="164"/>
      <c r="G98" s="164"/>
      <c r="H98" s="164"/>
      <c r="I98" s="164"/>
      <c r="J98" s="164"/>
      <c r="K98" s="164"/>
      <c r="L98" s="164"/>
      <c r="M98" s="164"/>
      <c r="N98" s="164"/>
      <c r="O98" s="164"/>
    </row>
    <row r="99" spans="1:15" s="154" customFormat="1" ht="15.5" x14ac:dyDescent="0.35">
      <c r="A99" s="166"/>
      <c r="B99" s="166" t="s">
        <v>97</v>
      </c>
      <c r="C99" s="10"/>
      <c r="D99" s="164"/>
      <c r="E99" s="164"/>
      <c r="F99" s="164"/>
      <c r="G99" s="164"/>
      <c r="H99" s="164"/>
      <c r="I99" s="164"/>
      <c r="J99" s="164"/>
      <c r="K99" s="164"/>
      <c r="L99" s="164"/>
      <c r="M99" s="164"/>
      <c r="N99" s="164"/>
      <c r="O99" s="164"/>
    </row>
    <row r="100" spans="1:15" s="154" customFormat="1" ht="15.5" x14ac:dyDescent="0.35">
      <c r="A100" s="166"/>
      <c r="B100" s="166" t="s">
        <v>98</v>
      </c>
      <c r="C100" s="10"/>
      <c r="D100" s="164"/>
      <c r="E100" s="164"/>
      <c r="F100" s="164"/>
      <c r="G100" s="164"/>
      <c r="H100" s="164"/>
      <c r="I100" s="164"/>
      <c r="J100" s="164"/>
      <c r="K100" s="164"/>
      <c r="L100" s="164"/>
      <c r="M100" s="164"/>
      <c r="N100" s="164"/>
      <c r="O100" s="164"/>
    </row>
    <row r="101" spans="1:15" s="154" customFormat="1" ht="15.5" x14ac:dyDescent="0.35">
      <c r="A101" s="166"/>
      <c r="B101" s="166" t="s">
        <v>99</v>
      </c>
      <c r="C101" s="10"/>
      <c r="D101" s="164"/>
      <c r="E101" s="164"/>
      <c r="F101" s="164"/>
      <c r="G101" s="164"/>
      <c r="H101" s="164"/>
      <c r="I101" s="164"/>
      <c r="J101" s="164"/>
      <c r="K101" s="164"/>
      <c r="L101" s="164"/>
      <c r="M101" s="164"/>
      <c r="N101" s="164"/>
      <c r="O101" s="164"/>
    </row>
    <row r="102" spans="1:15" s="154" customFormat="1" ht="15.5" x14ac:dyDescent="0.35">
      <c r="A102" s="166"/>
      <c r="B102" s="166" t="s">
        <v>100</v>
      </c>
      <c r="C102" s="10"/>
      <c r="D102" s="164"/>
      <c r="E102" s="164"/>
      <c r="F102" s="164"/>
      <c r="G102" s="164"/>
      <c r="H102" s="164"/>
      <c r="I102" s="164"/>
      <c r="J102" s="164"/>
      <c r="K102" s="164"/>
      <c r="L102" s="164"/>
      <c r="M102" s="164"/>
      <c r="N102" s="164"/>
      <c r="O102" s="164"/>
    </row>
    <row r="103" spans="1:15" s="154" customFormat="1" ht="15.5" x14ac:dyDescent="0.35">
      <c r="A103" s="166"/>
      <c r="B103" s="166" t="s">
        <v>101</v>
      </c>
      <c r="C103" s="10"/>
      <c r="D103" s="164"/>
      <c r="E103" s="164"/>
      <c r="F103" s="164"/>
      <c r="G103" s="164"/>
      <c r="H103" s="164"/>
      <c r="I103" s="164"/>
      <c r="J103" s="164"/>
      <c r="K103" s="164"/>
      <c r="L103" s="164"/>
      <c r="M103" s="164"/>
      <c r="N103" s="164"/>
      <c r="O103" s="164"/>
    </row>
    <row r="104" spans="1:15" s="154" customFormat="1" ht="15.5" x14ac:dyDescent="0.35">
      <c r="A104" s="166"/>
      <c r="B104" s="166" t="s">
        <v>102</v>
      </c>
      <c r="C104" s="10"/>
      <c r="D104" s="164"/>
      <c r="E104" s="164"/>
      <c r="F104" s="164"/>
      <c r="G104" s="164"/>
      <c r="H104" s="164"/>
      <c r="I104" s="164"/>
      <c r="J104" s="164"/>
      <c r="K104" s="164"/>
      <c r="L104" s="164"/>
      <c r="M104" s="164"/>
      <c r="N104" s="164"/>
      <c r="O104" s="164"/>
    </row>
    <row r="105" spans="1:15" s="154" customFormat="1" ht="15.5" x14ac:dyDescent="0.35">
      <c r="A105" s="166"/>
      <c r="B105" s="166"/>
      <c r="C105" s="10"/>
      <c r="D105" s="164"/>
      <c r="E105" s="164"/>
      <c r="F105" s="164"/>
      <c r="G105" s="164"/>
      <c r="H105" s="164"/>
      <c r="I105" s="164"/>
      <c r="J105" s="164"/>
      <c r="K105" s="164"/>
      <c r="L105" s="164"/>
      <c r="M105" s="164"/>
      <c r="N105" s="164"/>
      <c r="O105" s="164"/>
    </row>
    <row r="106" spans="1:15" s="154" customFormat="1" ht="15.5" x14ac:dyDescent="0.35">
      <c r="A106" s="166"/>
      <c r="B106" s="166"/>
      <c r="C106" s="10"/>
      <c r="D106" s="164"/>
      <c r="E106" s="164"/>
      <c r="F106" s="164"/>
      <c r="G106" s="164"/>
      <c r="H106" s="164"/>
      <c r="I106" s="164"/>
      <c r="J106" s="164"/>
      <c r="K106" s="164"/>
      <c r="L106" s="164"/>
      <c r="M106" s="164"/>
      <c r="N106" s="164"/>
      <c r="O106" s="164"/>
    </row>
    <row r="107" spans="1:15" s="154" customFormat="1" ht="15.5" x14ac:dyDescent="0.35">
      <c r="A107" s="166" t="s">
        <v>103</v>
      </c>
      <c r="B107" s="10" t="s">
        <v>104</v>
      </c>
      <c r="C107" s="164"/>
      <c r="D107" s="164"/>
      <c r="E107" s="164"/>
      <c r="F107" s="164"/>
      <c r="G107" s="164"/>
      <c r="H107" s="164"/>
      <c r="I107" s="164"/>
      <c r="J107" s="164"/>
      <c r="K107" s="164"/>
      <c r="L107" s="164"/>
      <c r="M107" s="164"/>
      <c r="N107" s="164"/>
      <c r="O107" s="164"/>
    </row>
    <row r="108" spans="1:15" s="154" customFormat="1" ht="15.5" x14ac:dyDescent="0.35">
      <c r="A108" s="166" t="s">
        <v>105</v>
      </c>
      <c r="B108" s="10" t="s">
        <v>106</v>
      </c>
      <c r="C108" s="164"/>
      <c r="D108" s="164"/>
      <c r="E108" s="164"/>
      <c r="F108" s="164"/>
      <c r="G108" s="164"/>
      <c r="H108" s="164"/>
      <c r="I108" s="164"/>
      <c r="J108" s="164"/>
      <c r="K108" s="164"/>
      <c r="L108" s="164"/>
      <c r="M108" s="164"/>
      <c r="N108" s="164"/>
      <c r="O108" s="164"/>
    </row>
    <row r="109" spans="1:15" s="154" customFormat="1" ht="15.5" x14ac:dyDescent="0.35">
      <c r="A109" s="166" t="s">
        <v>107</v>
      </c>
      <c r="B109" s="10" t="s">
        <v>108</v>
      </c>
      <c r="C109" s="164"/>
      <c r="D109" s="164"/>
      <c r="E109" s="164"/>
      <c r="F109" s="164"/>
      <c r="G109" s="164"/>
      <c r="H109" s="164"/>
      <c r="I109" s="164"/>
      <c r="J109" s="164"/>
      <c r="K109" s="164"/>
      <c r="L109" s="164"/>
      <c r="M109" s="164"/>
      <c r="N109" s="164"/>
      <c r="O109" s="164"/>
    </row>
    <row r="110" spans="1:15" ht="15.5" x14ac:dyDescent="0.35">
      <c r="A110" s="166"/>
      <c r="B110" s="10"/>
      <c r="C110" s="164"/>
      <c r="D110" s="164"/>
      <c r="E110" s="164"/>
      <c r="F110" s="164"/>
      <c r="G110" s="164"/>
      <c r="H110" s="164"/>
      <c r="I110" s="164"/>
      <c r="J110" s="164"/>
      <c r="K110" s="164"/>
      <c r="L110" s="164"/>
      <c r="M110" s="164"/>
      <c r="N110" s="164"/>
      <c r="O110" s="164"/>
    </row>
    <row r="111" spans="1:15" ht="31" x14ac:dyDescent="0.35">
      <c r="A111" s="26" t="s">
        <v>109</v>
      </c>
      <c r="B111" s="10" t="s">
        <v>110</v>
      </c>
      <c r="C111" s="164"/>
      <c r="D111" s="164"/>
      <c r="E111" s="164"/>
      <c r="F111" s="164"/>
      <c r="G111" s="164"/>
      <c r="H111" s="164"/>
      <c r="I111" s="164"/>
      <c r="J111" s="164"/>
      <c r="K111" s="164"/>
      <c r="L111" s="164"/>
      <c r="M111" s="164"/>
      <c r="N111" s="164"/>
      <c r="O111" s="164"/>
    </row>
    <row r="112" spans="1:15" s="154" customFormat="1" ht="15.5" x14ac:dyDescent="0.35">
      <c r="A112" s="166"/>
      <c r="B112" s="166"/>
      <c r="C112" s="10"/>
      <c r="D112" s="164"/>
      <c r="E112" s="164"/>
      <c r="F112" s="164"/>
      <c r="G112" s="164"/>
      <c r="H112" s="164"/>
      <c r="I112" s="164"/>
      <c r="J112" s="164"/>
      <c r="K112" s="164"/>
      <c r="L112" s="164"/>
      <c r="M112" s="164"/>
      <c r="N112" s="164"/>
      <c r="O112" s="164"/>
    </row>
    <row r="113" spans="1:15" ht="15.5" x14ac:dyDescent="0.35">
      <c r="A113" s="166"/>
      <c r="B113" s="166"/>
      <c r="C113" s="10"/>
      <c r="D113" s="164"/>
      <c r="E113" s="164"/>
      <c r="F113" s="164"/>
      <c r="G113" s="164"/>
      <c r="H113" s="164"/>
      <c r="I113" s="164"/>
      <c r="J113" s="164"/>
      <c r="K113" s="164"/>
      <c r="L113" s="164"/>
      <c r="M113" s="164"/>
      <c r="N113" s="164"/>
      <c r="O113" s="164"/>
    </row>
    <row r="114" spans="1:15" x14ac:dyDescent="0.35">
      <c r="D114" s="164"/>
      <c r="E114" s="164"/>
      <c r="F114" s="164"/>
      <c r="G114" s="164"/>
      <c r="H114" s="164"/>
      <c r="I114" s="164"/>
      <c r="J114" s="164"/>
      <c r="K114" s="164"/>
      <c r="L114" s="164"/>
      <c r="M114" s="164"/>
      <c r="N114" s="164"/>
      <c r="O114" s="164"/>
    </row>
    <row r="115" spans="1:15" x14ac:dyDescent="0.35">
      <c r="D115" s="164"/>
      <c r="E115" s="164"/>
      <c r="F115" s="164"/>
      <c r="G115" s="164"/>
      <c r="H115" s="164"/>
      <c r="I115" s="164"/>
      <c r="J115" s="164"/>
      <c r="K115" s="164"/>
      <c r="L115" s="164"/>
      <c r="M115" s="164"/>
      <c r="N115" s="164"/>
      <c r="O115" s="164"/>
    </row>
    <row r="116" spans="1:15" x14ac:dyDescent="0.35">
      <c r="D116" s="164"/>
      <c r="E116" s="164"/>
      <c r="F116" s="164"/>
      <c r="G116" s="164"/>
      <c r="H116" s="164"/>
      <c r="I116" s="164"/>
      <c r="J116" s="164"/>
      <c r="K116" s="164"/>
      <c r="L116" s="164"/>
      <c r="M116" s="164"/>
      <c r="N116" s="164"/>
      <c r="O116" s="164"/>
    </row>
  </sheetData>
  <mergeCells count="1">
    <mergeCell ref="A1:C1"/>
  </mergeCells>
  <hyperlinks>
    <hyperlink ref="B5" location="'Table 1'!A1" display="Characteristics of Acute Care Hospitals Reporting to NHSN AU Option in 2022" xr:uid="{9A06A9B3-2180-4479-9F93-B49CB87F90B6}"/>
    <hyperlink ref="B11" location="'Table 2a. Adult All'!A1" display="2a. Adult all antibacterial agents (Adult ALL)" xr:uid="{88E906A5-ECE2-48C1-90B6-404E11A5DE00}"/>
    <hyperlink ref="B14" location="'Table 2b. Adult BSHO'!A1" display="2b. Adult broad spectrum antibacterial agents predominantly used for hospital-onset infections (Adult BSHO)" xr:uid="{EDA6981C-F9EA-47C9-9645-EE971BCBC21A}"/>
    <hyperlink ref="B17" location="'Table 2c. Adult BSCA '!A1" display="2c. Adult broad spectrum antibacterial agents predominantly used for community-acquired infections (Adult BSCA)" xr:uid="{72DEABF9-7EF3-477D-8567-9CC0F6BA6FB9}"/>
    <hyperlink ref="B20" location="'Table 2d. Adult GramPos'!A1" display="2d. Adult antibacterial agents predominantly used for resistant Gram-positive infections (e.g., MRSA) (Adult GramPos)" xr:uid="{C3C4FB27-48A4-49B7-87AA-39A63B36676D}"/>
    <hyperlink ref="B23" location="'Table 2e. Adult NSBL'!A1" display="2e. Adult narrow spectrum beta-lactam agents (Adult NSBL)" xr:uid="{DBC636DE-38C7-41D4-9666-B4A866ADD810}"/>
    <hyperlink ref="B26" location="'Table 2f. Adult CDI'!A1" display="2f. Adult antibacterial agents posing the highest risk for CDI (Adult CDI)" xr:uid="{992EE6E5-2304-4CAD-97B7-028D28C78B70}"/>
    <hyperlink ref="B29" location="'Table 2g. Adult Antifungal'!A1" display="2g. Adult antifungal agents predominantly used for invasive candidiasis (Adult Antifungal)" xr:uid="{C51DF8D2-AF31-492D-B22E-2ED94AA6457A}"/>
    <hyperlink ref="B34" location="'Table 3a. Ped All'!A1" display="3a. Pediatric all antibacterial agents (Ped ALL)" xr:uid="{7BD4B1B2-F1EE-47BB-A2C1-F79150F097CA}"/>
    <hyperlink ref="B37" location="'Table 3b. Ped BSHO'!A1" display="3b. Pediatric broad spectrum antibacterial agents predominantly used for hospital-onset infections (Ped BSHO)" xr:uid="{5C126000-C78D-4230-ABC9-D672E0DECF8F}"/>
    <hyperlink ref="B40" location="'Table 3c. Ped BSCA'!A1" display="3c. Pediatric broad spectrum antibacterial agents predominantly used for community-acquired infections (Ped BSCA)" xr:uid="{0140C16F-96EA-44AA-B1B5-911000B9A048}"/>
    <hyperlink ref="B43" location="'Table 3d. Ped GramPos'!A1" display="3d. Pediatric antibacterial agents predominantly used for resistant Gram-positive infections (e.g., MRSA) (Ped GramPos)" xr:uid="{E3AE21E4-C9DA-452F-8594-E018D8350B85}"/>
    <hyperlink ref="B46" location="'Table 3e. Ped NSBL'!A1" display="3e. Pediatric narrow spectrum beta-lactam agents (Ped NSBL)" xr:uid="{B6E9AE36-1CB9-4A61-9790-D6A0642E883F}"/>
    <hyperlink ref="B49" location="'Table 3f. Ped Azith'!A1" display="3f. Pediatric azithromycin (Ped Azith)" xr:uid="{8F0F8A2C-6B26-4A7A-B35F-3D1C7F6CCE7B}"/>
    <hyperlink ref="B51" location="'Table 3g. Ped CDI'!A1" display="3g. Pediatric antibacterial agents posing the highest risk for CDI (Ped CDI)" xr:uid="{5573FAEF-7A30-43E8-8ED7-989AD91F6211}"/>
    <hyperlink ref="B54" location="'Table 3h. Ped Antifungal'!A1" display="3h. Pediatric antifungal agents predominantly used for invasive candidiasis (Ped Antifungal)" xr:uid="{9DB15A8A-AE25-46D1-A2DB-7E1006BC1FA7}"/>
    <hyperlink ref="B59" location="'Table 4a. Neo All'!A1" display="4a. Neonatal all antibacterial agents (Neo ALL)" xr:uid="{2F18C040-ADC1-469D-9344-F244E844F0B4}"/>
    <hyperlink ref="B62" location="'Table 4b. Neo Vanc'!A1" display="4b. Neonatal vancomycin predominantly used for treatment of late-onset sepsis (Neo Vanc)" xr:uid="{57DADDBE-9137-48EE-882D-0145D6E048E1}"/>
    <hyperlink ref="B64" location="'Table 4c. Neo BSHO'!A1" display="4c. Neonatal broad spectrum antibacterial agents predominantly used for hospital-onset infections (Neo BSHO)" xr:uid="{1FB3AC53-9F12-4293-A1EC-EC6718BE81FD}"/>
    <hyperlink ref="B67" location="'Table 4d. Neo Cephs'!A1" display="4d. Neonatal 3rd generation cephalosporins (Neo Cephs)" xr:uid="{CA1BA0C2-6798-4D3C-A92C-8A658D606641}"/>
    <hyperlink ref="B70" location="'Table 4e. Neo Amp'!A1" display="4e. Neonatal ampicillin predominantly used for treatment of early-onset sepsis (Neo Amp)" xr:uid="{170262EF-5863-46A7-B6F4-19AEE49808C8}"/>
    <hyperlink ref="B72" location="'Table 4f. Neo Amino'!A1" display="4f. Neonatal aminoglycosides predominantly used for treatment of early-onset and late-onset sepsis (Neo Amino)" xr:uid="{C0D99901-2C2F-4A10-BD52-8FDB2D229097}"/>
    <hyperlink ref="B75" location="'Table 4g. Neo Fluco'!A1" display="4g. Neonatal fluconazole predominantly used for candidiasis (Neo Fluco)" xr:uid="{4EECD289-B9D0-430D-9CAC-FAC0D51E27DA}"/>
    <hyperlink ref="B78" location="'Table 5. Adult State Data'!A1" display="2017 Baseline Adult SAAR Distributions, by State" xr:uid="{BD4A6861-51C0-4C14-B63E-31CA519FF185}"/>
    <hyperlink ref="B87" location="'Table 6. Ped State Data'!A1" display="2017 Baseline Pediatric SAAR Distributions, by State" xr:uid="{23721D43-B7AF-498A-918A-AE08B4F28DAC}"/>
    <hyperlink ref="B97" location="'Table 7. Neo State Data'!A1" display="2018 Baseline Neonatal SAAR Distributions, by State" xr:uid="{88FFF3A9-6A3F-4D98-A603-B8C316B72764}"/>
    <hyperlink ref="B107" location="'Appendix A'!A1" display="Factors used in NHSN risk adjustment of 2017 Baseline Adult SAAR negative binomial regression models" xr:uid="{31030E85-F14B-4936-B5F1-3CDA9F0EE47C}"/>
    <hyperlink ref="B108" location="'Appendix B'!A1" display="Factors used in NHSN risk adjustment of 2017 Baseline Pediatric SAAR negative binomial regression models" xr:uid="{85821E9B-5BBF-443F-9ECA-8E61386E0476}"/>
    <hyperlink ref="B109" location="'Appendix C'!A1" display="Factors used in NHSN risk adjustment of 2018 Baseline Neonatal SAAR negative binomial regression models" xr:uid="{8C7A8923-90D5-41BD-9C39-1784AB5076E4}"/>
    <hyperlink ref="B111" location="'Technical Appendix'!A1" display="Technical Appendix" xr:uid="{DFACBD76-8DC1-41BE-A78D-AB4903A24199}"/>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AD7B-99CC-4845-8227-66E93E48EAA0}">
  <dimension ref="A1:AC34"/>
  <sheetViews>
    <sheetView zoomScaleNormal="100" workbookViewId="0">
      <selection sqref="A1:AB1"/>
    </sheetView>
  </sheetViews>
  <sheetFormatPr defaultRowHeight="14.5" x14ac:dyDescent="0.35"/>
  <cols>
    <col min="1" max="1" width="28.1796875" customWidth="1"/>
    <col min="2" max="2" width="14" customWidth="1"/>
    <col min="3" max="3" width="12.453125" customWidth="1"/>
    <col min="4" max="4" width="14.26953125" customWidth="1"/>
    <col min="5" max="5" width="13.1796875" customWidth="1"/>
    <col min="9" max="9" width="20.7265625" customWidth="1"/>
    <col min="10" max="28" width="6.7265625" customWidth="1"/>
  </cols>
  <sheetData>
    <row r="1" spans="1:29" ht="28.4" customHeight="1" thickBot="1" x14ac:dyDescent="0.4">
      <c r="A1" s="233" t="s">
        <v>447</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448</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3"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ht="28" x14ac:dyDescent="0.35">
      <c r="A6" s="141" t="s">
        <v>438</v>
      </c>
      <c r="B6" s="119">
        <v>215</v>
      </c>
      <c r="C6" s="124">
        <v>404271</v>
      </c>
      <c r="D6" s="125">
        <v>1084</v>
      </c>
      <c r="E6" s="126">
        <v>924.19900000000007</v>
      </c>
      <c r="F6" s="222">
        <v>1.173</v>
      </c>
      <c r="G6" s="120">
        <v>1.105</v>
      </c>
      <c r="H6" s="121">
        <v>1.244</v>
      </c>
      <c r="I6" s="122">
        <v>155</v>
      </c>
      <c r="J6" s="120">
        <v>0</v>
      </c>
      <c r="K6" s="120">
        <v>0</v>
      </c>
      <c r="L6" s="120">
        <v>0</v>
      </c>
      <c r="M6" s="120">
        <v>0</v>
      </c>
      <c r="N6" s="120">
        <v>0</v>
      </c>
      <c r="O6" s="120">
        <v>0</v>
      </c>
      <c r="P6" s="120">
        <v>0</v>
      </c>
      <c r="Q6" s="120">
        <v>0</v>
      </c>
      <c r="R6" s="120">
        <v>0</v>
      </c>
      <c r="S6" s="120">
        <v>8.4000000000000005E-2</v>
      </c>
      <c r="T6" s="120">
        <v>0.41</v>
      </c>
      <c r="U6" s="120">
        <v>0.50800000000000001</v>
      </c>
      <c r="V6" s="120">
        <v>0.81</v>
      </c>
      <c r="W6" s="120">
        <v>1.196</v>
      </c>
      <c r="X6" s="120">
        <v>1.5760000000000001</v>
      </c>
      <c r="Y6" s="120">
        <v>1.9104999999999999</v>
      </c>
      <c r="Z6" s="120">
        <v>2.331</v>
      </c>
      <c r="AA6" s="120">
        <v>3.6720000000000002</v>
      </c>
      <c r="AB6" s="142">
        <v>5.6859999999999999</v>
      </c>
      <c r="AC6" s="155"/>
    </row>
    <row r="7" spans="1:29" x14ac:dyDescent="0.35">
      <c r="A7" s="141" t="s">
        <v>439</v>
      </c>
      <c r="B7" s="119">
        <v>324</v>
      </c>
      <c r="C7" s="124">
        <v>1621396</v>
      </c>
      <c r="D7" s="125">
        <v>22359</v>
      </c>
      <c r="E7" s="126">
        <v>27110.185000000001</v>
      </c>
      <c r="F7" s="222">
        <v>0.82499999999999996</v>
      </c>
      <c r="G7" s="120">
        <v>0.81399999999999995</v>
      </c>
      <c r="H7" s="121">
        <v>0.83599999999999997</v>
      </c>
      <c r="I7" s="122">
        <v>322</v>
      </c>
      <c r="J7" s="120">
        <v>0</v>
      </c>
      <c r="K7" s="120">
        <v>0</v>
      </c>
      <c r="L7" s="120">
        <v>1.7000000000000001E-2</v>
      </c>
      <c r="M7" s="120">
        <v>8.5999999999999993E-2</v>
      </c>
      <c r="N7" s="120">
        <v>0.14299999999999999</v>
      </c>
      <c r="O7" s="120">
        <v>0.20399999999999999</v>
      </c>
      <c r="P7" s="120">
        <v>0.27600000000000002</v>
      </c>
      <c r="Q7" s="120">
        <v>0.33800000000000002</v>
      </c>
      <c r="R7" s="120">
        <v>0.41799999999999998</v>
      </c>
      <c r="S7" s="120">
        <v>0.49349999999999999</v>
      </c>
      <c r="T7" s="120">
        <v>0.59</v>
      </c>
      <c r="U7" s="120">
        <v>0.7</v>
      </c>
      <c r="V7" s="120">
        <v>0.879</v>
      </c>
      <c r="W7" s="120">
        <v>1.0209999999999999</v>
      </c>
      <c r="X7" s="120">
        <v>1.133</v>
      </c>
      <c r="Y7" s="120">
        <v>1.3129999999999999</v>
      </c>
      <c r="Z7" s="120">
        <v>1.498</v>
      </c>
      <c r="AA7" s="120">
        <v>1.897</v>
      </c>
      <c r="AB7" s="142">
        <v>2.758</v>
      </c>
      <c r="AC7" s="155"/>
    </row>
    <row r="8" spans="1:29" x14ac:dyDescent="0.35">
      <c r="A8" s="141" t="s">
        <v>440</v>
      </c>
      <c r="B8" s="119">
        <v>228</v>
      </c>
      <c r="C8" s="124">
        <v>1730340</v>
      </c>
      <c r="D8" s="125">
        <v>35107</v>
      </c>
      <c r="E8" s="126">
        <v>30928.161</v>
      </c>
      <c r="F8" s="222">
        <v>1.135</v>
      </c>
      <c r="G8" s="120">
        <v>1.123</v>
      </c>
      <c r="H8" s="121">
        <v>1.147</v>
      </c>
      <c r="I8" s="122">
        <v>228</v>
      </c>
      <c r="J8" s="120">
        <v>0.129</v>
      </c>
      <c r="K8" s="120">
        <v>0.20100000000000001</v>
      </c>
      <c r="L8" s="120">
        <v>0.27700000000000002</v>
      </c>
      <c r="M8" s="120">
        <v>0.372</v>
      </c>
      <c r="N8" s="120">
        <v>0.42299999999999999</v>
      </c>
      <c r="O8" s="120">
        <v>0.48699999999999999</v>
      </c>
      <c r="P8" s="120">
        <v>0.54400000000000004</v>
      </c>
      <c r="Q8" s="120">
        <v>0.64300000000000002</v>
      </c>
      <c r="R8" s="120">
        <v>0.73399999999999999</v>
      </c>
      <c r="S8" s="120">
        <v>0.78700000000000003</v>
      </c>
      <c r="T8" s="120">
        <v>0.87</v>
      </c>
      <c r="U8" s="120">
        <v>0.95599999999999996</v>
      </c>
      <c r="V8" s="120">
        <v>1.048</v>
      </c>
      <c r="W8" s="120">
        <v>1.2769999999999999</v>
      </c>
      <c r="X8" s="120">
        <v>1.5209999999999999</v>
      </c>
      <c r="Y8" s="120">
        <v>1.708</v>
      </c>
      <c r="Z8" s="120">
        <v>2.0430000000000001</v>
      </c>
      <c r="AA8" s="120">
        <v>2.649</v>
      </c>
      <c r="AB8" s="142">
        <v>3.8479999999999999</v>
      </c>
      <c r="AC8" s="155"/>
    </row>
    <row r="9" spans="1:29" ht="15" thickBot="1" x14ac:dyDescent="0.4">
      <c r="A9" s="143" t="s">
        <v>441</v>
      </c>
      <c r="B9" s="144">
        <v>105</v>
      </c>
      <c r="C9" s="145">
        <v>1557758</v>
      </c>
      <c r="D9" s="146">
        <v>40949</v>
      </c>
      <c r="E9" s="147">
        <v>44128.365000000005</v>
      </c>
      <c r="F9" s="223">
        <v>0.92800000000000005</v>
      </c>
      <c r="G9" s="148">
        <v>0.91900000000000004</v>
      </c>
      <c r="H9" s="149">
        <v>0.93700000000000006</v>
      </c>
      <c r="I9" s="150">
        <v>105</v>
      </c>
      <c r="J9" s="148">
        <v>0.13100000000000001</v>
      </c>
      <c r="K9" s="148">
        <v>0.21099999999999999</v>
      </c>
      <c r="L9" s="148">
        <v>0.28499999999999998</v>
      </c>
      <c r="M9" s="148">
        <v>0.34649999999999997</v>
      </c>
      <c r="N9" s="148">
        <v>0.38400000000000001</v>
      </c>
      <c r="O9" s="148">
        <v>0.46700000000000003</v>
      </c>
      <c r="P9" s="148">
        <v>0.54500000000000004</v>
      </c>
      <c r="Q9" s="148">
        <v>0.64300000000000002</v>
      </c>
      <c r="R9" s="148">
        <v>0.74099999999999999</v>
      </c>
      <c r="S9" s="148">
        <v>0.79500000000000004</v>
      </c>
      <c r="T9" s="148">
        <v>0.93</v>
      </c>
      <c r="U9" s="148">
        <v>0.95599999999999996</v>
      </c>
      <c r="V9" s="148">
        <v>1.044</v>
      </c>
      <c r="W9" s="148">
        <v>1.147</v>
      </c>
      <c r="X9" s="148">
        <v>1.3049999999999999</v>
      </c>
      <c r="Y9" s="148">
        <v>1.5680000000000001</v>
      </c>
      <c r="Z9" s="148">
        <v>1.7689999999999999</v>
      </c>
      <c r="AA9" s="148">
        <v>2.1120000000000001</v>
      </c>
      <c r="AB9" s="151">
        <v>2.375</v>
      </c>
      <c r="AC9" s="155"/>
    </row>
    <row r="10" spans="1:29" ht="13" customHeight="1" x14ac:dyDescent="0.35">
      <c r="A10" s="132" t="s">
        <v>422</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3" customHeight="1" x14ac:dyDescent="0.35">
      <c r="A11" s="134" t="s">
        <v>207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x14ac:dyDescent="0.3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3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3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3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3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3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3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3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3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3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3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3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3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3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3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3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3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3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3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3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sheetData>
  <mergeCells count="4">
    <mergeCell ref="A1:AB1"/>
    <mergeCell ref="D4:E4"/>
    <mergeCell ref="F4:H4"/>
    <mergeCell ref="I4:AB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1E1C1-7E82-4FE7-9B1B-C2D03C8540A9}">
  <dimension ref="A1:AD46"/>
  <sheetViews>
    <sheetView zoomScaleNormal="100" workbookViewId="0">
      <selection sqref="A1:AB1"/>
    </sheetView>
  </sheetViews>
  <sheetFormatPr defaultRowHeight="14.5" x14ac:dyDescent="0.35"/>
  <cols>
    <col min="1" max="1" width="29.26953125" customWidth="1"/>
    <col min="2" max="2" width="29.81640625" customWidth="1"/>
    <col min="3" max="3" width="23" customWidth="1"/>
    <col min="4" max="4" width="17.26953125" customWidth="1"/>
    <col min="5" max="5" width="15.7265625" customWidth="1"/>
    <col min="6" max="6" width="16.7265625" customWidth="1"/>
    <col min="9" max="9" width="20.7265625" customWidth="1"/>
    <col min="10" max="27" width="6.7265625" customWidth="1"/>
    <col min="28" max="28" width="7.26953125" bestFit="1" customWidth="1"/>
    <col min="30" max="30" width="9.1796875" style="220"/>
  </cols>
  <sheetData>
    <row r="1" spans="1:30" ht="28.4" customHeight="1" thickBot="1" x14ac:dyDescent="0.4">
      <c r="A1" s="233" t="s">
        <v>449</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c r="AD1" s="89"/>
    </row>
    <row r="2" spans="1:30"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219"/>
    </row>
    <row r="3" spans="1:30" ht="18.5" thickBot="1" x14ac:dyDescent="0.45">
      <c r="A3" s="131" t="s">
        <v>450</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219"/>
    </row>
    <row r="4" spans="1:30" ht="32.2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c r="AD4" s="219"/>
    </row>
    <row r="5" spans="1:30"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c r="AD5" s="219"/>
    </row>
    <row r="6" spans="1:30" ht="28" x14ac:dyDescent="0.35">
      <c r="A6" s="141" t="s">
        <v>438</v>
      </c>
      <c r="B6" s="119">
        <v>215</v>
      </c>
      <c r="C6" s="124">
        <v>404271</v>
      </c>
      <c r="D6" s="125">
        <v>1399</v>
      </c>
      <c r="E6" s="126">
        <v>544.11799999999994</v>
      </c>
      <c r="F6" s="222">
        <v>2.5710000000000002</v>
      </c>
      <c r="G6" s="120">
        <v>2.4390000000000001</v>
      </c>
      <c r="H6" s="121">
        <v>2.7090000000000001</v>
      </c>
      <c r="I6" s="122">
        <v>103</v>
      </c>
      <c r="J6" s="120">
        <v>0</v>
      </c>
      <c r="K6" s="120">
        <v>0</v>
      </c>
      <c r="L6" s="120">
        <v>0</v>
      </c>
      <c r="M6" s="120">
        <v>0</v>
      </c>
      <c r="N6" s="120">
        <v>0</v>
      </c>
      <c r="O6" s="120">
        <v>0</v>
      </c>
      <c r="P6" s="120">
        <v>0</v>
      </c>
      <c r="Q6" s="120">
        <v>0</v>
      </c>
      <c r="R6" s="120">
        <v>0</v>
      </c>
      <c r="S6" s="120">
        <v>0</v>
      </c>
      <c r="T6" s="120">
        <v>0</v>
      </c>
      <c r="U6" s="120">
        <v>0.66100000000000003</v>
      </c>
      <c r="V6" s="120">
        <v>0.86699999999999999</v>
      </c>
      <c r="W6" s="120">
        <v>1.149</v>
      </c>
      <c r="X6" s="120">
        <v>1.76</v>
      </c>
      <c r="Y6" s="120">
        <v>2.3450000000000002</v>
      </c>
      <c r="Z6" s="120">
        <v>3.573</v>
      </c>
      <c r="AA6" s="120">
        <v>5.5250000000000004</v>
      </c>
      <c r="AB6" s="142">
        <v>9.0860000000000003</v>
      </c>
      <c r="AC6" s="155"/>
    </row>
    <row r="7" spans="1:30" x14ac:dyDescent="0.35">
      <c r="A7" s="141" t="s">
        <v>439</v>
      </c>
      <c r="B7" s="119">
        <v>324</v>
      </c>
      <c r="C7" s="124">
        <v>1621396</v>
      </c>
      <c r="D7" s="125">
        <v>22052</v>
      </c>
      <c r="E7" s="126">
        <v>13228.100000000008</v>
      </c>
      <c r="F7" s="222">
        <v>1.667</v>
      </c>
      <c r="G7" s="120">
        <v>1.645</v>
      </c>
      <c r="H7" s="121">
        <v>1.6890000000000001</v>
      </c>
      <c r="I7" s="122">
        <v>311</v>
      </c>
      <c r="J7" s="120">
        <v>0</v>
      </c>
      <c r="K7" s="120">
        <v>0</v>
      </c>
      <c r="L7" s="120">
        <v>0</v>
      </c>
      <c r="M7" s="120">
        <v>0</v>
      </c>
      <c r="N7" s="120">
        <v>6.7000000000000004E-2</v>
      </c>
      <c r="O7" s="120">
        <v>0.19700000000000001</v>
      </c>
      <c r="P7" s="120">
        <v>0.26</v>
      </c>
      <c r="Q7" s="120">
        <v>0.36899999999999999</v>
      </c>
      <c r="R7" s="120">
        <v>0.51100000000000001</v>
      </c>
      <c r="S7" s="120">
        <v>0.65</v>
      </c>
      <c r="T7" s="120">
        <v>0.75800000000000001</v>
      </c>
      <c r="U7" s="120">
        <v>0.88</v>
      </c>
      <c r="V7" s="120">
        <v>1.1000000000000001</v>
      </c>
      <c r="W7" s="120">
        <v>1.591</v>
      </c>
      <c r="X7" s="120">
        <v>1.9630000000000001</v>
      </c>
      <c r="Y7" s="120">
        <v>2.294</v>
      </c>
      <c r="Z7" s="120">
        <v>2.681</v>
      </c>
      <c r="AA7" s="120">
        <v>3.7170000000000001</v>
      </c>
      <c r="AB7" s="142">
        <v>7.4029999999999996</v>
      </c>
      <c r="AC7" s="155"/>
    </row>
    <row r="8" spans="1:30" x14ac:dyDescent="0.35">
      <c r="A8" s="141" t="s">
        <v>440</v>
      </c>
      <c r="B8" s="119">
        <v>225</v>
      </c>
      <c r="C8" s="124">
        <v>1718953</v>
      </c>
      <c r="D8" s="125">
        <v>38466</v>
      </c>
      <c r="E8" s="126">
        <v>27858.082000000017</v>
      </c>
      <c r="F8" s="222">
        <v>1.381</v>
      </c>
      <c r="G8" s="120">
        <v>1.367</v>
      </c>
      <c r="H8" s="121">
        <v>1.395</v>
      </c>
      <c r="I8" s="122">
        <v>224</v>
      </c>
      <c r="J8" s="120">
        <v>0</v>
      </c>
      <c r="K8" s="120">
        <v>0.112</v>
      </c>
      <c r="L8" s="120">
        <v>0.20799999999999999</v>
      </c>
      <c r="M8" s="120">
        <v>0.312</v>
      </c>
      <c r="N8" s="120">
        <v>0.40700000000000003</v>
      </c>
      <c r="O8" s="120">
        <v>0.52100000000000002</v>
      </c>
      <c r="P8" s="120">
        <v>0.64600000000000002</v>
      </c>
      <c r="Q8" s="120">
        <v>0.80600000000000005</v>
      </c>
      <c r="R8" s="120">
        <v>0.92300000000000004</v>
      </c>
      <c r="S8" s="120">
        <v>1.0714999999999999</v>
      </c>
      <c r="T8" s="120">
        <v>1.1679999999999999</v>
      </c>
      <c r="U8" s="120">
        <v>1.3759999999999999</v>
      </c>
      <c r="V8" s="120">
        <v>1.6439999999999999</v>
      </c>
      <c r="W8" s="120">
        <v>1.9570000000000001</v>
      </c>
      <c r="X8" s="120">
        <v>2.2945000000000002</v>
      </c>
      <c r="Y8" s="120">
        <v>2.6219999999999999</v>
      </c>
      <c r="Z8" s="120">
        <v>2.99</v>
      </c>
      <c r="AA8" s="120">
        <v>3.57</v>
      </c>
      <c r="AB8" s="142">
        <v>5.0149999999999997</v>
      </c>
      <c r="AC8" s="155"/>
    </row>
    <row r="9" spans="1:30" ht="15" thickBot="1" x14ac:dyDescent="0.4">
      <c r="A9" s="143" t="s">
        <v>441</v>
      </c>
      <c r="B9" s="144">
        <v>105</v>
      </c>
      <c r="C9" s="145">
        <v>1558211</v>
      </c>
      <c r="D9" s="146">
        <v>59682</v>
      </c>
      <c r="E9" s="147">
        <v>49072.244999999974</v>
      </c>
      <c r="F9" s="223">
        <v>1.216</v>
      </c>
      <c r="G9" s="148">
        <v>1.2070000000000001</v>
      </c>
      <c r="H9" s="149">
        <v>1.226</v>
      </c>
      <c r="I9" s="150">
        <v>105</v>
      </c>
      <c r="J9" s="148">
        <v>0.08</v>
      </c>
      <c r="K9" s="148">
        <v>0.15</v>
      </c>
      <c r="L9" s="148">
        <v>0.33500000000000002</v>
      </c>
      <c r="M9" s="148">
        <v>0.4325</v>
      </c>
      <c r="N9" s="148">
        <v>0.501</v>
      </c>
      <c r="O9" s="148">
        <v>0.57699999999999996</v>
      </c>
      <c r="P9" s="148">
        <v>0.63400000000000001</v>
      </c>
      <c r="Q9" s="148">
        <v>0.79899999999999993</v>
      </c>
      <c r="R9" s="148">
        <v>0.93700000000000006</v>
      </c>
      <c r="S9" s="148">
        <v>1.1100000000000001</v>
      </c>
      <c r="T9" s="148">
        <v>1.24</v>
      </c>
      <c r="U9" s="148">
        <v>1.4275</v>
      </c>
      <c r="V9" s="148">
        <v>1.56</v>
      </c>
      <c r="W9" s="148">
        <v>1.7829999999999999</v>
      </c>
      <c r="X9" s="148">
        <v>1.881</v>
      </c>
      <c r="Y9" s="148">
        <v>2.2830000000000004</v>
      </c>
      <c r="Z9" s="148">
        <v>2.4620000000000002</v>
      </c>
      <c r="AA9" s="148">
        <v>2.786</v>
      </c>
      <c r="AB9" s="151">
        <v>3.1190000000000002</v>
      </c>
      <c r="AC9" s="155"/>
    </row>
    <row r="10" spans="1:30" ht="13" customHeight="1" x14ac:dyDescent="0.35">
      <c r="A10" s="132" t="s">
        <v>673</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221"/>
    </row>
    <row r="11" spans="1:30" ht="13" customHeight="1" x14ac:dyDescent="0.35">
      <c r="A11" s="134" t="s">
        <v>611</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221"/>
    </row>
    <row r="12" spans="1:30" ht="13" customHeight="1" x14ac:dyDescent="0.35">
      <c r="A12" s="132" t="s">
        <v>207</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221"/>
    </row>
    <row r="13" spans="1:30" x14ac:dyDescent="0.3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30" ht="36.75" customHeight="1" thickBot="1" x14ac:dyDescent="0.4">
      <c r="A14" s="246" t="s">
        <v>451</v>
      </c>
      <c r="B14" s="246"/>
      <c r="C14" s="246"/>
      <c r="D14" s="246"/>
      <c r="E14" s="246"/>
      <c r="F14" s="246"/>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219"/>
    </row>
    <row r="15" spans="1:30" ht="43" thickBot="1" x14ac:dyDescent="0.4">
      <c r="A15" s="99" t="s">
        <v>443</v>
      </c>
      <c r="B15" s="100" t="s">
        <v>210</v>
      </c>
      <c r="C15" s="100" t="s">
        <v>241</v>
      </c>
      <c r="D15" s="100" t="s">
        <v>242</v>
      </c>
      <c r="E15" s="113" t="s">
        <v>211</v>
      </c>
      <c r="F15" s="107" t="s">
        <v>212</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219"/>
    </row>
    <row r="16" spans="1:30" ht="30" customHeight="1" x14ac:dyDescent="0.35">
      <c r="A16" s="247" t="s">
        <v>634</v>
      </c>
      <c r="B16" s="103" t="s">
        <v>635</v>
      </c>
      <c r="C16" s="103" t="s">
        <v>245</v>
      </c>
      <c r="D16" s="91" t="s">
        <v>249</v>
      </c>
      <c r="E16" s="108">
        <v>826</v>
      </c>
      <c r="F16" s="104">
        <v>60.65</v>
      </c>
      <c r="G16" s="96"/>
      <c r="H16" s="96"/>
      <c r="I16" s="57" t="s">
        <v>452</v>
      </c>
      <c r="J16" s="58" t="s">
        <v>245</v>
      </c>
      <c r="K16" s="58" t="s">
        <v>675</v>
      </c>
      <c r="L16" s="58" t="s">
        <v>246</v>
      </c>
      <c r="M16" s="96"/>
      <c r="N16" s="96"/>
      <c r="O16" s="96"/>
      <c r="P16" s="96"/>
      <c r="Q16" s="96"/>
      <c r="R16" s="96"/>
      <c r="S16" s="96"/>
      <c r="T16" s="96"/>
      <c r="U16" s="96"/>
      <c r="V16" s="96"/>
      <c r="W16" s="96"/>
      <c r="X16" s="96"/>
      <c r="Y16" s="96"/>
      <c r="Z16" s="96"/>
      <c r="AA16" s="96"/>
      <c r="AB16" s="96"/>
      <c r="AC16" s="96"/>
    </row>
    <row r="17" spans="1:29" ht="28" x14ac:dyDescent="0.35">
      <c r="A17" s="248"/>
      <c r="B17" s="109" t="s">
        <v>636</v>
      </c>
      <c r="C17" s="109" t="s">
        <v>675</v>
      </c>
      <c r="D17" s="109" t="s">
        <v>244</v>
      </c>
      <c r="E17" s="88">
        <v>432</v>
      </c>
      <c r="F17" s="87">
        <v>31.72</v>
      </c>
      <c r="G17" s="96"/>
      <c r="H17" s="96"/>
      <c r="I17" s="73" t="s">
        <v>453</v>
      </c>
      <c r="J17" s="70">
        <v>60.65</v>
      </c>
      <c r="K17" s="70">
        <v>31.72</v>
      </c>
      <c r="L17" s="70">
        <v>7.64</v>
      </c>
      <c r="M17" s="96"/>
      <c r="N17" s="96"/>
      <c r="O17" s="96"/>
      <c r="P17" s="96"/>
      <c r="Q17" s="96"/>
      <c r="R17" s="96"/>
      <c r="S17" s="96"/>
      <c r="T17" s="96"/>
      <c r="U17" s="96"/>
      <c r="V17" s="96"/>
      <c r="W17" s="96"/>
      <c r="X17" s="96"/>
      <c r="Y17" s="96"/>
      <c r="Z17" s="96"/>
      <c r="AA17" s="96"/>
      <c r="AB17" s="96"/>
      <c r="AC17" s="96"/>
    </row>
    <row r="18" spans="1:29" x14ac:dyDescent="0.35">
      <c r="A18" s="248"/>
      <c r="B18" s="109" t="s">
        <v>637</v>
      </c>
      <c r="C18" s="101" t="s">
        <v>246</v>
      </c>
      <c r="D18" s="101" t="s">
        <v>244</v>
      </c>
      <c r="E18" s="88">
        <v>104</v>
      </c>
      <c r="F18" s="87">
        <v>7.64</v>
      </c>
      <c r="G18" s="96"/>
      <c r="H18" s="96"/>
      <c r="I18" s="76" t="s">
        <v>439</v>
      </c>
      <c r="J18" s="70">
        <v>56.64</v>
      </c>
      <c r="K18" s="70">
        <v>31.32</v>
      </c>
      <c r="L18" s="70">
        <v>12.04</v>
      </c>
      <c r="M18" s="96"/>
      <c r="N18" s="96"/>
      <c r="O18" s="96"/>
      <c r="P18" s="96"/>
      <c r="Q18" s="96"/>
      <c r="R18" s="96"/>
      <c r="S18" s="96"/>
      <c r="T18" s="96"/>
      <c r="U18" s="96"/>
      <c r="V18" s="96"/>
      <c r="W18" s="96"/>
      <c r="X18" s="96"/>
      <c r="Y18" s="96"/>
      <c r="Z18" s="96"/>
      <c r="AA18" s="96"/>
      <c r="AB18" s="96"/>
      <c r="AC18" s="96"/>
    </row>
    <row r="19" spans="1:29" x14ac:dyDescent="0.35">
      <c r="A19" s="248"/>
      <c r="B19" s="101" t="s">
        <v>638</v>
      </c>
      <c r="C19" s="101" t="s">
        <v>246</v>
      </c>
      <c r="D19" s="101" t="s">
        <v>244</v>
      </c>
      <c r="E19" s="110">
        <v>0</v>
      </c>
      <c r="F19" s="105">
        <v>0</v>
      </c>
      <c r="G19" s="96"/>
      <c r="H19" s="96"/>
      <c r="I19" s="76" t="s">
        <v>440</v>
      </c>
      <c r="J19" s="70">
        <v>51.67</v>
      </c>
      <c r="K19" s="70">
        <v>32.97</v>
      </c>
      <c r="L19" s="70">
        <v>15.37</v>
      </c>
      <c r="M19" s="96"/>
      <c r="N19" s="96"/>
      <c r="O19" s="96"/>
      <c r="P19" s="96"/>
      <c r="Q19" s="96"/>
      <c r="R19" s="96"/>
      <c r="S19" s="96"/>
      <c r="T19" s="96"/>
      <c r="U19" s="96"/>
      <c r="V19" s="96"/>
      <c r="W19" s="96"/>
      <c r="X19" s="96"/>
      <c r="Y19" s="96"/>
      <c r="Z19" s="96"/>
      <c r="AA19" s="96"/>
      <c r="AB19" s="96"/>
      <c r="AC19" s="96"/>
    </row>
    <row r="20" spans="1:29" ht="15" thickBot="1" x14ac:dyDescent="0.4">
      <c r="A20" s="249"/>
      <c r="B20" s="111" t="s">
        <v>639</v>
      </c>
      <c r="C20" s="111" t="s">
        <v>246</v>
      </c>
      <c r="D20" s="111" t="s">
        <v>244</v>
      </c>
      <c r="E20" s="112">
        <v>0</v>
      </c>
      <c r="F20" s="106">
        <v>0</v>
      </c>
      <c r="G20" s="96"/>
      <c r="H20" s="96"/>
      <c r="I20" s="76" t="s">
        <v>441</v>
      </c>
      <c r="J20" s="70">
        <v>52.84</v>
      </c>
      <c r="K20" s="70">
        <v>33.409999999999997</v>
      </c>
      <c r="L20" s="70">
        <v>13.76</v>
      </c>
      <c r="M20" s="96"/>
      <c r="N20" s="96"/>
      <c r="O20" s="96"/>
      <c r="P20" s="96"/>
      <c r="Q20" s="96"/>
      <c r="R20" s="96"/>
      <c r="S20" s="96"/>
      <c r="T20" s="96"/>
      <c r="U20" s="96"/>
      <c r="V20" s="96"/>
      <c r="W20" s="96"/>
      <c r="X20" s="96"/>
      <c r="Y20" s="96"/>
      <c r="Z20" s="96"/>
      <c r="AA20" s="96"/>
      <c r="AB20" s="96"/>
      <c r="AC20" s="96"/>
    </row>
    <row r="21" spans="1:29" ht="28" x14ac:dyDescent="0.35">
      <c r="A21" s="247" t="s">
        <v>640</v>
      </c>
      <c r="B21" s="103" t="s">
        <v>635</v>
      </c>
      <c r="C21" s="103" t="s">
        <v>245</v>
      </c>
      <c r="D21" s="91" t="s">
        <v>249</v>
      </c>
      <c r="E21" s="108">
        <v>12403</v>
      </c>
      <c r="F21" s="104">
        <v>56.64</v>
      </c>
      <c r="G21" s="96"/>
      <c r="H21" s="96"/>
      <c r="I21" s="96"/>
      <c r="J21" s="96"/>
      <c r="K21" s="96"/>
      <c r="L21" s="96"/>
      <c r="M21" s="96"/>
      <c r="N21" s="96"/>
      <c r="O21" s="96"/>
      <c r="P21" s="96"/>
      <c r="Q21" s="96"/>
      <c r="R21" s="96"/>
      <c r="S21" s="96"/>
      <c r="T21" s="96"/>
      <c r="U21" s="96"/>
      <c r="V21" s="96"/>
      <c r="W21" s="96"/>
      <c r="X21" s="96"/>
      <c r="Y21" s="96"/>
      <c r="Z21" s="96"/>
      <c r="AA21" s="96"/>
      <c r="AB21" s="96"/>
      <c r="AC21" s="96"/>
    </row>
    <row r="22" spans="1:29" ht="28" x14ac:dyDescent="0.35">
      <c r="A22" s="248"/>
      <c r="B22" s="109" t="s">
        <v>636</v>
      </c>
      <c r="C22" s="109" t="s">
        <v>675</v>
      </c>
      <c r="D22" s="109" t="s">
        <v>244</v>
      </c>
      <c r="E22" s="88">
        <v>6858</v>
      </c>
      <c r="F22" s="87">
        <v>31.32</v>
      </c>
      <c r="G22" s="96"/>
      <c r="H22" s="96"/>
      <c r="I22" s="96"/>
      <c r="J22" s="96"/>
      <c r="K22" s="96"/>
      <c r="L22" s="96"/>
      <c r="M22" s="96"/>
      <c r="N22" s="96"/>
      <c r="O22" s="96"/>
      <c r="P22" s="96"/>
      <c r="Q22" s="96"/>
      <c r="R22" s="96"/>
      <c r="S22" s="96"/>
      <c r="T22" s="96"/>
      <c r="U22" s="96"/>
      <c r="V22" s="96"/>
      <c r="W22" s="96"/>
      <c r="X22" s="96"/>
      <c r="Y22" s="96"/>
      <c r="Z22" s="96"/>
      <c r="AA22" s="96"/>
      <c r="AB22" s="96"/>
      <c r="AC22" s="96"/>
    </row>
    <row r="23" spans="1:29" x14ac:dyDescent="0.35">
      <c r="A23" s="248"/>
      <c r="B23" s="109" t="s">
        <v>637</v>
      </c>
      <c r="C23" s="101" t="s">
        <v>246</v>
      </c>
      <c r="D23" s="101" t="s">
        <v>244</v>
      </c>
      <c r="E23" s="88">
        <v>2564</v>
      </c>
      <c r="F23" s="87">
        <v>11.71</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x14ac:dyDescent="0.35">
      <c r="A24" s="248"/>
      <c r="B24" s="109" t="s">
        <v>638</v>
      </c>
      <c r="C24" s="109" t="s">
        <v>246</v>
      </c>
      <c r="D24" s="109" t="s">
        <v>244</v>
      </c>
      <c r="E24" s="110">
        <v>49</v>
      </c>
      <c r="F24" s="105">
        <v>0.22</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15" thickBot="1" x14ac:dyDescent="0.4">
      <c r="A25" s="249"/>
      <c r="B25" s="102" t="s">
        <v>639</v>
      </c>
      <c r="C25" s="102" t="s">
        <v>246</v>
      </c>
      <c r="D25" s="102" t="s">
        <v>244</v>
      </c>
      <c r="E25" s="112">
        <v>23</v>
      </c>
      <c r="F25" s="106">
        <v>0.11</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 x14ac:dyDescent="0.35">
      <c r="A26" s="247" t="s">
        <v>641</v>
      </c>
      <c r="B26" s="91" t="s">
        <v>635</v>
      </c>
      <c r="C26" s="91" t="s">
        <v>245</v>
      </c>
      <c r="D26" s="91" t="s">
        <v>249</v>
      </c>
      <c r="E26" s="108">
        <v>19758</v>
      </c>
      <c r="F26" s="104">
        <v>51.67</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 x14ac:dyDescent="0.35">
      <c r="A27" s="248"/>
      <c r="B27" s="109" t="s">
        <v>636</v>
      </c>
      <c r="C27" s="109" t="s">
        <v>675</v>
      </c>
      <c r="D27" s="109" t="s">
        <v>244</v>
      </c>
      <c r="E27" s="88">
        <v>12606</v>
      </c>
      <c r="F27" s="87">
        <v>32.97</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x14ac:dyDescent="0.35">
      <c r="A28" s="248"/>
      <c r="B28" s="109" t="s">
        <v>637</v>
      </c>
      <c r="C28" s="101" t="s">
        <v>246</v>
      </c>
      <c r="D28" s="101" t="s">
        <v>244</v>
      </c>
      <c r="E28" s="88">
        <v>5817</v>
      </c>
      <c r="F28" s="87">
        <v>15.21</v>
      </c>
      <c r="G28" s="96"/>
      <c r="H28" s="96"/>
      <c r="I28" s="96"/>
      <c r="J28" s="96"/>
      <c r="K28" s="96"/>
      <c r="L28" s="96"/>
      <c r="M28" s="96"/>
      <c r="N28" s="96"/>
      <c r="O28" s="96"/>
      <c r="P28" s="96"/>
      <c r="Q28" s="96"/>
      <c r="R28" s="96"/>
      <c r="S28" s="96"/>
      <c r="T28" s="96"/>
      <c r="U28" s="96"/>
      <c r="V28" s="96"/>
      <c r="W28" s="96"/>
      <c r="X28" s="96"/>
      <c r="Y28" s="96"/>
      <c r="Z28" s="96"/>
      <c r="AA28" s="96"/>
      <c r="AB28" s="96"/>
      <c r="AC28" s="96"/>
    </row>
    <row r="29" spans="1:29" x14ac:dyDescent="0.35">
      <c r="A29" s="248"/>
      <c r="B29" s="109" t="s">
        <v>638</v>
      </c>
      <c r="C29" s="109" t="s">
        <v>246</v>
      </c>
      <c r="D29" s="109" t="s">
        <v>244</v>
      </c>
      <c r="E29" s="110">
        <v>59</v>
      </c>
      <c r="F29" s="105">
        <v>0.15</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15" thickBot="1" x14ac:dyDescent="0.4">
      <c r="A30" s="249"/>
      <c r="B30" s="102" t="s">
        <v>639</v>
      </c>
      <c r="C30" s="102" t="s">
        <v>246</v>
      </c>
      <c r="D30" s="102" t="s">
        <v>244</v>
      </c>
      <c r="E30" s="112">
        <v>0</v>
      </c>
      <c r="F30" s="106">
        <v>0</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 x14ac:dyDescent="0.35">
      <c r="A31" s="247" t="s">
        <v>642</v>
      </c>
      <c r="B31" s="91" t="s">
        <v>635</v>
      </c>
      <c r="C31" s="91" t="s">
        <v>245</v>
      </c>
      <c r="D31" s="91" t="s">
        <v>249</v>
      </c>
      <c r="E31" s="108">
        <v>31109</v>
      </c>
      <c r="F31" s="104">
        <v>52.84</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 x14ac:dyDescent="0.35">
      <c r="A32" s="248"/>
      <c r="B32" s="109" t="s">
        <v>636</v>
      </c>
      <c r="C32" s="109" t="s">
        <v>675</v>
      </c>
      <c r="D32" s="109" t="s">
        <v>244</v>
      </c>
      <c r="E32" s="88">
        <v>19668</v>
      </c>
      <c r="F32" s="87">
        <v>33.409999999999997</v>
      </c>
      <c r="G32" s="96"/>
      <c r="H32" s="96"/>
      <c r="I32" s="96"/>
      <c r="J32" s="96"/>
      <c r="K32" s="96"/>
      <c r="L32" s="96"/>
      <c r="M32" s="96"/>
      <c r="N32" s="96"/>
      <c r="O32" s="96"/>
      <c r="P32" s="96"/>
      <c r="Q32" s="96"/>
      <c r="R32" s="96"/>
      <c r="S32" s="96"/>
      <c r="T32" s="96"/>
      <c r="U32" s="96"/>
      <c r="V32" s="96"/>
      <c r="W32" s="96"/>
      <c r="X32" s="96"/>
      <c r="Y32" s="96"/>
      <c r="Z32" s="96"/>
      <c r="AA32" s="96"/>
      <c r="AB32" s="96"/>
      <c r="AC32" s="96"/>
    </row>
    <row r="33" spans="1:30" x14ac:dyDescent="0.35">
      <c r="A33" s="248"/>
      <c r="B33" s="109" t="s">
        <v>637</v>
      </c>
      <c r="C33" s="101" t="s">
        <v>246</v>
      </c>
      <c r="D33" s="101" t="s">
        <v>244</v>
      </c>
      <c r="E33" s="88">
        <v>8026</v>
      </c>
      <c r="F33" s="87">
        <v>13.63</v>
      </c>
      <c r="G33" s="96"/>
      <c r="H33" s="96"/>
      <c r="I33" s="96"/>
      <c r="J33" s="96"/>
      <c r="K33" s="96"/>
      <c r="L33" s="96"/>
      <c r="M33" s="96"/>
      <c r="N33" s="96"/>
      <c r="O33" s="96"/>
      <c r="P33" s="96"/>
      <c r="Q33" s="96"/>
      <c r="R33" s="96"/>
      <c r="S33" s="96"/>
      <c r="T33" s="96"/>
      <c r="U33" s="96"/>
      <c r="V33" s="96"/>
      <c r="W33" s="96"/>
      <c r="X33" s="96"/>
      <c r="Y33" s="96"/>
      <c r="Z33" s="96"/>
      <c r="AA33" s="96"/>
      <c r="AB33" s="96"/>
      <c r="AC33" s="96"/>
    </row>
    <row r="34" spans="1:30" x14ac:dyDescent="0.35">
      <c r="A34" s="248"/>
      <c r="B34" s="109" t="s">
        <v>638</v>
      </c>
      <c r="C34" s="109" t="s">
        <v>246</v>
      </c>
      <c r="D34" s="109" t="s">
        <v>244</v>
      </c>
      <c r="E34" s="110">
        <v>69</v>
      </c>
      <c r="F34" s="105">
        <v>0.12</v>
      </c>
      <c r="G34" s="96"/>
      <c r="H34" s="96"/>
      <c r="I34" s="96"/>
      <c r="J34" s="96"/>
      <c r="K34" s="96"/>
      <c r="L34" s="96"/>
      <c r="M34" s="96"/>
      <c r="N34" s="96"/>
      <c r="O34" s="96"/>
      <c r="P34" s="96"/>
      <c r="Q34" s="96"/>
      <c r="R34" s="96"/>
      <c r="S34" s="96"/>
      <c r="T34" s="96"/>
      <c r="U34" s="96"/>
      <c r="V34" s="96"/>
      <c r="W34" s="96"/>
      <c r="X34" s="96"/>
      <c r="Y34" s="96"/>
      <c r="Z34" s="96"/>
      <c r="AA34" s="96"/>
      <c r="AB34" s="96"/>
      <c r="AC34" s="96"/>
    </row>
    <row r="35" spans="1:30" ht="15" thickBot="1" x14ac:dyDescent="0.4">
      <c r="A35" s="249"/>
      <c r="B35" s="102" t="s">
        <v>639</v>
      </c>
      <c r="C35" s="102" t="s">
        <v>246</v>
      </c>
      <c r="D35" s="102" t="s">
        <v>244</v>
      </c>
      <c r="E35" s="112">
        <v>5</v>
      </c>
      <c r="F35" s="106">
        <v>0.01</v>
      </c>
      <c r="G35" s="96"/>
      <c r="H35" s="96"/>
      <c r="I35" s="96"/>
      <c r="J35" s="96"/>
      <c r="K35" s="96"/>
      <c r="L35" s="96"/>
      <c r="M35" s="96"/>
      <c r="N35" s="96"/>
      <c r="O35" s="96"/>
      <c r="P35" s="96"/>
      <c r="Q35" s="96"/>
      <c r="R35" s="96"/>
      <c r="S35" s="96"/>
      <c r="T35" s="96"/>
      <c r="U35" s="96"/>
      <c r="V35" s="96"/>
      <c r="W35" s="96"/>
      <c r="X35" s="96"/>
      <c r="Y35" s="96"/>
      <c r="Z35" s="96"/>
      <c r="AA35" s="96"/>
      <c r="AB35" s="96"/>
      <c r="AC35" s="96"/>
    </row>
    <row r="36" spans="1:30" ht="13" customHeight="1" x14ac:dyDescent="0.35">
      <c r="A36" s="132" t="s">
        <v>235</v>
      </c>
      <c r="B36" s="133"/>
      <c r="C36" s="133"/>
      <c r="D36" s="133"/>
      <c r="E36" s="133"/>
      <c r="F36" s="133"/>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221"/>
    </row>
    <row r="37" spans="1:30" ht="13" customHeight="1" x14ac:dyDescent="0.35">
      <c r="A37" s="132" t="s">
        <v>267</v>
      </c>
      <c r="B37" s="133"/>
      <c r="C37" s="133"/>
      <c r="D37" s="133"/>
      <c r="E37" s="133"/>
      <c r="F37" s="133"/>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221"/>
    </row>
    <row r="38" spans="1:30" x14ac:dyDescent="0.3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row r="39" spans="1:30" x14ac:dyDescent="0.35">
      <c r="A39" s="127"/>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row>
    <row r="40" spans="1:30" x14ac:dyDescent="0.35">
      <c r="A40" s="127"/>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row>
    <row r="41" spans="1:30" x14ac:dyDescent="0.35">
      <c r="A41" s="127"/>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row>
    <row r="42" spans="1:30" x14ac:dyDescent="0.35">
      <c r="A42" s="127"/>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row>
    <row r="43" spans="1:30" x14ac:dyDescent="0.35">
      <c r="A43" s="127"/>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row>
    <row r="44" spans="1:30" x14ac:dyDescent="0.35">
      <c r="A44" s="127"/>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row>
    <row r="45" spans="1:30" x14ac:dyDescent="0.35">
      <c r="A45" s="127"/>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row>
    <row r="46" spans="1:30" x14ac:dyDescent="0.35">
      <c r="A46" s="127"/>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row>
  </sheetData>
  <mergeCells count="9">
    <mergeCell ref="A31:A35"/>
    <mergeCell ref="A26:A30"/>
    <mergeCell ref="A21:A25"/>
    <mergeCell ref="A16:A20"/>
    <mergeCell ref="A1:AB1"/>
    <mergeCell ref="D4:E4"/>
    <mergeCell ref="F4:H4"/>
    <mergeCell ref="I4:AB4"/>
    <mergeCell ref="A14:F1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508A-D864-4E11-8260-B710653E3A11}">
  <dimension ref="A1:AD38"/>
  <sheetViews>
    <sheetView zoomScaleNormal="100" workbookViewId="0">
      <selection sqref="A1:AB1"/>
    </sheetView>
  </sheetViews>
  <sheetFormatPr defaultRowHeight="14.5" x14ac:dyDescent="0.35"/>
  <cols>
    <col min="1" max="1" width="28.81640625" customWidth="1"/>
    <col min="2" max="2" width="17" customWidth="1"/>
    <col min="3" max="3" width="18.81640625" customWidth="1"/>
    <col min="4" max="4" width="16.81640625" customWidth="1"/>
    <col min="5" max="5" width="15.7265625" customWidth="1"/>
    <col min="6" max="6" width="16.7265625" customWidth="1"/>
    <col min="9" max="9" width="20.7265625" customWidth="1"/>
    <col min="10" max="28" width="6.7265625" customWidth="1"/>
    <col min="30" max="30" width="9.1796875" style="220"/>
  </cols>
  <sheetData>
    <row r="1" spans="1:30" ht="28.4" customHeight="1" thickBot="1" x14ac:dyDescent="0.4">
      <c r="A1" s="233" t="s">
        <v>454</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c r="AD1" s="89"/>
    </row>
    <row r="2" spans="1:30"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219"/>
    </row>
    <row r="3" spans="1:30" ht="18.5" thickBot="1" x14ac:dyDescent="0.45">
      <c r="A3" s="131" t="s">
        <v>455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219"/>
    </row>
    <row r="4" spans="1:30" ht="31.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c r="AD4" s="219"/>
    </row>
    <row r="5" spans="1:30"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c r="AD5" s="219"/>
    </row>
    <row r="6" spans="1:30" ht="28" x14ac:dyDescent="0.35">
      <c r="A6" s="141" t="s">
        <v>438</v>
      </c>
      <c r="B6" s="119">
        <v>215</v>
      </c>
      <c r="C6" s="124">
        <v>404271</v>
      </c>
      <c r="D6" s="125">
        <v>1198</v>
      </c>
      <c r="E6" s="126">
        <v>4099.6490000000013</v>
      </c>
      <c r="F6" s="222">
        <v>0.29199999999999998</v>
      </c>
      <c r="G6" s="120">
        <v>0.27600000000000002</v>
      </c>
      <c r="H6" s="121">
        <v>0.309</v>
      </c>
      <c r="I6" s="122">
        <v>208</v>
      </c>
      <c r="J6" s="120">
        <v>0</v>
      </c>
      <c r="K6" s="120">
        <v>0</v>
      </c>
      <c r="L6" s="120">
        <v>0</v>
      </c>
      <c r="M6" s="120">
        <v>0</v>
      </c>
      <c r="N6" s="120">
        <v>0</v>
      </c>
      <c r="O6" s="120">
        <v>0</v>
      </c>
      <c r="P6" s="120">
        <v>0</v>
      </c>
      <c r="Q6" s="120">
        <v>0</v>
      </c>
      <c r="R6" s="120">
        <v>0</v>
      </c>
      <c r="S6" s="120">
        <v>0</v>
      </c>
      <c r="T6" s="120">
        <v>0</v>
      </c>
      <c r="U6" s="120">
        <v>2.1000000000000001E-2</v>
      </c>
      <c r="V6" s="120">
        <v>0.14599999999999999</v>
      </c>
      <c r="W6" s="120">
        <v>0.25</v>
      </c>
      <c r="X6" s="120">
        <v>0.41549999999999998</v>
      </c>
      <c r="Y6" s="120">
        <v>0.67900000000000005</v>
      </c>
      <c r="Z6" s="120">
        <v>0.872</v>
      </c>
      <c r="AA6" s="120">
        <v>1.29</v>
      </c>
      <c r="AB6" s="142">
        <v>2.0539999999999998</v>
      </c>
      <c r="AC6" s="155"/>
    </row>
    <row r="7" spans="1:30" x14ac:dyDescent="0.35">
      <c r="A7" s="141" t="s">
        <v>439</v>
      </c>
      <c r="B7" s="119">
        <v>324</v>
      </c>
      <c r="C7" s="124">
        <v>1621396</v>
      </c>
      <c r="D7" s="125">
        <v>13307</v>
      </c>
      <c r="E7" s="126">
        <v>16488.795999999991</v>
      </c>
      <c r="F7" s="222">
        <v>0.80700000000000005</v>
      </c>
      <c r="G7" s="120">
        <v>0.79300000000000004</v>
      </c>
      <c r="H7" s="121">
        <v>0.82099999999999995</v>
      </c>
      <c r="I7" s="122">
        <v>323</v>
      </c>
      <c r="J7" s="120">
        <v>0</v>
      </c>
      <c r="K7" s="120">
        <v>0</v>
      </c>
      <c r="L7" s="120">
        <v>0</v>
      </c>
      <c r="M7" s="120">
        <v>0</v>
      </c>
      <c r="N7" s="120">
        <v>0</v>
      </c>
      <c r="O7" s="120">
        <v>0</v>
      </c>
      <c r="P7" s="120">
        <v>2.4E-2</v>
      </c>
      <c r="Q7" s="120">
        <v>6.0999999999999999E-2</v>
      </c>
      <c r="R7" s="120">
        <v>9.6000000000000002E-2</v>
      </c>
      <c r="S7" s="120">
        <v>0.17399999999999999</v>
      </c>
      <c r="T7" s="120">
        <v>0.25700000000000001</v>
      </c>
      <c r="U7" s="120">
        <v>0.43</v>
      </c>
      <c r="V7" s="120">
        <v>0.54900000000000004</v>
      </c>
      <c r="W7" s="120">
        <v>0.71599999999999997</v>
      </c>
      <c r="X7" s="120">
        <v>0.96099999999999997</v>
      </c>
      <c r="Y7" s="120">
        <v>1.3660000000000001</v>
      </c>
      <c r="Z7" s="120">
        <v>1.8140000000000001</v>
      </c>
      <c r="AA7" s="120">
        <v>2.3519999999999999</v>
      </c>
      <c r="AB7" s="142">
        <v>3.1509999999999998</v>
      </c>
      <c r="AC7" s="155"/>
    </row>
    <row r="8" spans="1:30" x14ac:dyDescent="0.35">
      <c r="A8" s="141" t="s">
        <v>440</v>
      </c>
      <c r="B8" s="119">
        <v>223</v>
      </c>
      <c r="C8" s="124">
        <v>1712205</v>
      </c>
      <c r="D8" s="125">
        <v>20806</v>
      </c>
      <c r="E8" s="126">
        <v>20877.277000000002</v>
      </c>
      <c r="F8" s="222">
        <v>0.997</v>
      </c>
      <c r="G8" s="120">
        <v>0.98299999999999998</v>
      </c>
      <c r="H8" s="121">
        <v>1.01</v>
      </c>
      <c r="I8" s="122">
        <v>223</v>
      </c>
      <c r="J8" s="120">
        <v>0</v>
      </c>
      <c r="K8" s="120">
        <v>0</v>
      </c>
      <c r="L8" s="120">
        <v>0</v>
      </c>
      <c r="M8" s="120">
        <v>6.0000000000000001E-3</v>
      </c>
      <c r="N8" s="120">
        <v>2.3E-2</v>
      </c>
      <c r="O8" s="120">
        <v>6.5000000000000002E-2</v>
      </c>
      <c r="P8" s="120">
        <v>0.13100000000000001</v>
      </c>
      <c r="Q8" s="120">
        <v>0.188</v>
      </c>
      <c r="R8" s="120">
        <v>0.27600000000000002</v>
      </c>
      <c r="S8" s="120">
        <v>0.45700000000000002</v>
      </c>
      <c r="T8" s="120">
        <v>0.8</v>
      </c>
      <c r="U8" s="120">
        <v>0.91800000000000004</v>
      </c>
      <c r="V8" s="120">
        <v>1.1579999999999999</v>
      </c>
      <c r="W8" s="120">
        <v>1.377</v>
      </c>
      <c r="X8" s="120">
        <v>1.6779999999999999</v>
      </c>
      <c r="Y8" s="120">
        <v>1.905</v>
      </c>
      <c r="Z8" s="120">
        <v>2.2080000000000002</v>
      </c>
      <c r="AA8" s="120">
        <v>2.7829999999999999</v>
      </c>
      <c r="AB8" s="142">
        <v>3.5640000000000001</v>
      </c>
      <c r="AC8" s="155"/>
    </row>
    <row r="9" spans="1:30" ht="15.75" customHeight="1" thickBot="1" x14ac:dyDescent="0.4">
      <c r="A9" s="143" t="s">
        <v>441</v>
      </c>
      <c r="B9" s="144">
        <v>104</v>
      </c>
      <c r="C9" s="145">
        <v>1550333</v>
      </c>
      <c r="D9" s="146">
        <v>28481</v>
      </c>
      <c r="E9" s="147">
        <v>25078.218999999994</v>
      </c>
      <c r="F9" s="223">
        <v>1.1359999999999999</v>
      </c>
      <c r="G9" s="148">
        <v>1.123</v>
      </c>
      <c r="H9" s="149">
        <v>1.149</v>
      </c>
      <c r="I9" s="150">
        <v>104</v>
      </c>
      <c r="J9" s="148">
        <v>4.0000000000000001E-3</v>
      </c>
      <c r="K9" s="148">
        <v>2.7E-2</v>
      </c>
      <c r="L9" s="148">
        <v>4.3999999999999997E-2</v>
      </c>
      <c r="M9" s="148">
        <v>0.105</v>
      </c>
      <c r="N9" s="148">
        <v>0.1585</v>
      </c>
      <c r="O9" s="148">
        <v>0.21</v>
      </c>
      <c r="P9" s="148">
        <v>0.34899999999999998</v>
      </c>
      <c r="Q9" s="148">
        <v>0.57199999999999995</v>
      </c>
      <c r="R9" s="148">
        <v>0.70199999999999996</v>
      </c>
      <c r="S9" s="148">
        <v>0.82050000000000001</v>
      </c>
      <c r="T9" s="148">
        <v>1.008</v>
      </c>
      <c r="U9" s="148">
        <v>1.294</v>
      </c>
      <c r="V9" s="148">
        <v>1.462</v>
      </c>
      <c r="W9" s="148">
        <v>1.589</v>
      </c>
      <c r="X9" s="148">
        <v>1.8794999999999999</v>
      </c>
      <c r="Y9" s="148">
        <v>2.0539999999999998</v>
      </c>
      <c r="Z9" s="148">
        <v>2.3879999999999999</v>
      </c>
      <c r="AA9" s="148">
        <v>3.2269999999999999</v>
      </c>
      <c r="AB9" s="151">
        <v>3.7250000000000001</v>
      </c>
      <c r="AC9" s="155"/>
    </row>
    <row r="10" spans="1:30" ht="13" customHeight="1" x14ac:dyDescent="0.35">
      <c r="A10" s="132" t="s">
        <v>456</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221"/>
    </row>
    <row r="11" spans="1:30" ht="13" customHeight="1" x14ac:dyDescent="0.35">
      <c r="A11" s="134" t="s">
        <v>612</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221"/>
    </row>
    <row r="12" spans="1:30" ht="13" customHeight="1" x14ac:dyDescent="0.35">
      <c r="A12" s="132" t="s">
        <v>207</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221"/>
    </row>
    <row r="13" spans="1:30" x14ac:dyDescent="0.3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30" ht="18.5" thickBot="1" x14ac:dyDescent="0.45">
      <c r="A14" s="131" t="s">
        <v>457</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219"/>
    </row>
    <row r="15" spans="1:30" ht="43" thickBot="1" x14ac:dyDescent="0.4">
      <c r="A15" s="99" t="s">
        <v>443</v>
      </c>
      <c r="B15" s="100" t="s">
        <v>210</v>
      </c>
      <c r="C15" s="100" t="s">
        <v>241</v>
      </c>
      <c r="D15" s="100" t="s">
        <v>242</v>
      </c>
      <c r="E15" s="113" t="s">
        <v>211</v>
      </c>
      <c r="F15" s="107" t="s">
        <v>212</v>
      </c>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219"/>
    </row>
    <row r="16" spans="1:30" ht="28" x14ac:dyDescent="0.35">
      <c r="A16" s="247" t="s">
        <v>643</v>
      </c>
      <c r="B16" s="103" t="s">
        <v>646</v>
      </c>
      <c r="C16" s="103" t="s">
        <v>245</v>
      </c>
      <c r="D16" s="91" t="s">
        <v>253</v>
      </c>
      <c r="E16" s="108">
        <v>992</v>
      </c>
      <c r="F16" s="104">
        <v>87.87</v>
      </c>
      <c r="G16" s="96"/>
      <c r="H16" s="96"/>
      <c r="I16" s="96"/>
      <c r="J16" s="96"/>
      <c r="K16" s="96"/>
      <c r="L16" s="96"/>
      <c r="M16" s="96"/>
      <c r="N16" s="96"/>
      <c r="O16" s="96"/>
      <c r="P16" s="96"/>
      <c r="Q16" s="96"/>
      <c r="R16" s="96"/>
      <c r="S16" s="96"/>
      <c r="T16" s="96"/>
      <c r="U16" s="96"/>
      <c r="V16" s="96"/>
      <c r="W16" s="96"/>
      <c r="X16" s="96"/>
      <c r="Y16" s="96"/>
      <c r="Z16" s="96"/>
      <c r="AA16" s="96"/>
      <c r="AB16" s="96"/>
      <c r="AC16" s="96"/>
    </row>
    <row r="17" spans="1:29" ht="28" x14ac:dyDescent="0.35">
      <c r="A17" s="248"/>
      <c r="B17" s="101" t="s">
        <v>647</v>
      </c>
      <c r="C17" s="101" t="s">
        <v>245</v>
      </c>
      <c r="D17" s="109" t="s">
        <v>253</v>
      </c>
      <c r="E17" s="110">
        <v>88</v>
      </c>
      <c r="F17" s="105">
        <v>7.79</v>
      </c>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28.5" thickBot="1" x14ac:dyDescent="0.4">
      <c r="A18" s="249"/>
      <c r="B18" s="102" t="s">
        <v>648</v>
      </c>
      <c r="C18" s="102" t="s">
        <v>245</v>
      </c>
      <c r="D18" s="111" t="s">
        <v>253</v>
      </c>
      <c r="E18" s="112">
        <v>49</v>
      </c>
      <c r="F18" s="106">
        <v>4.34</v>
      </c>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28" x14ac:dyDescent="0.35">
      <c r="A19" s="255" t="s">
        <v>644</v>
      </c>
      <c r="B19" s="103" t="s">
        <v>646</v>
      </c>
      <c r="C19" s="103" t="s">
        <v>245</v>
      </c>
      <c r="D19" s="91" t="s">
        <v>253</v>
      </c>
      <c r="E19" s="108">
        <v>12201</v>
      </c>
      <c r="F19" s="104">
        <v>91.79</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28" x14ac:dyDescent="0.35">
      <c r="A20" s="256"/>
      <c r="B20" s="101" t="s">
        <v>647</v>
      </c>
      <c r="C20" s="101" t="s">
        <v>245</v>
      </c>
      <c r="D20" s="109" t="s">
        <v>253</v>
      </c>
      <c r="E20" s="110">
        <v>556</v>
      </c>
      <c r="F20" s="105">
        <v>4.18</v>
      </c>
      <c r="G20" s="96"/>
      <c r="H20" s="96"/>
      <c r="I20" s="96"/>
      <c r="J20" s="96"/>
      <c r="K20" s="96"/>
      <c r="L20" s="96"/>
      <c r="M20" s="96"/>
      <c r="N20" s="96"/>
      <c r="O20" s="96"/>
      <c r="P20" s="96"/>
      <c r="Q20" s="96"/>
      <c r="R20" s="96"/>
      <c r="S20" s="96"/>
      <c r="T20" s="96"/>
      <c r="U20" s="96"/>
      <c r="V20" s="96"/>
      <c r="W20" s="96"/>
      <c r="X20" s="96"/>
      <c r="Y20" s="96"/>
      <c r="Z20" s="96"/>
      <c r="AA20" s="96"/>
      <c r="AB20" s="96"/>
      <c r="AC20" s="96"/>
    </row>
    <row r="21" spans="1:29" ht="28.5" thickBot="1" x14ac:dyDescent="0.4">
      <c r="A21" s="257"/>
      <c r="B21" s="102" t="s">
        <v>648</v>
      </c>
      <c r="C21" s="102" t="s">
        <v>245</v>
      </c>
      <c r="D21" s="111" t="s">
        <v>253</v>
      </c>
      <c r="E21" s="112">
        <v>536</v>
      </c>
      <c r="F21" s="106">
        <v>4.03</v>
      </c>
      <c r="G21" s="96"/>
      <c r="H21" s="96"/>
      <c r="I21" s="96"/>
      <c r="J21" s="96"/>
      <c r="K21" s="96"/>
      <c r="L21" s="96"/>
      <c r="M21" s="96"/>
      <c r="N21" s="96"/>
      <c r="O21" s="96"/>
      <c r="P21" s="96"/>
      <c r="Q21" s="96"/>
      <c r="R21" s="96"/>
      <c r="S21" s="96"/>
      <c r="T21" s="96"/>
      <c r="U21" s="96"/>
      <c r="V21" s="96"/>
      <c r="W21" s="96"/>
      <c r="X21" s="96"/>
      <c r="Y21" s="96"/>
      <c r="Z21" s="96"/>
      <c r="AA21" s="96"/>
      <c r="AB21" s="96"/>
      <c r="AC21" s="96"/>
    </row>
    <row r="22" spans="1:29" ht="28" x14ac:dyDescent="0.35">
      <c r="A22" s="255" t="s">
        <v>645</v>
      </c>
      <c r="B22" s="103" t="s">
        <v>646</v>
      </c>
      <c r="C22" s="103" t="s">
        <v>245</v>
      </c>
      <c r="D22" s="91" t="s">
        <v>253</v>
      </c>
      <c r="E22" s="108">
        <v>16260</v>
      </c>
      <c r="F22" s="104">
        <v>80.13</v>
      </c>
      <c r="G22" s="96"/>
      <c r="H22" s="96"/>
      <c r="I22" s="96"/>
      <c r="J22" s="96"/>
      <c r="K22" s="96"/>
      <c r="L22" s="96"/>
      <c r="M22" s="96"/>
      <c r="N22" s="96"/>
      <c r="O22" s="96"/>
      <c r="P22" s="96"/>
      <c r="Q22" s="96"/>
      <c r="R22" s="96"/>
      <c r="S22" s="96"/>
      <c r="T22" s="96"/>
      <c r="U22" s="96"/>
      <c r="V22" s="96"/>
      <c r="W22" s="96"/>
      <c r="X22" s="96"/>
      <c r="Y22" s="96"/>
      <c r="Z22" s="96"/>
      <c r="AA22" s="96"/>
      <c r="AB22" s="96"/>
      <c r="AC22" s="96"/>
    </row>
    <row r="23" spans="1:29" ht="28" x14ac:dyDescent="0.35">
      <c r="A23" s="256"/>
      <c r="B23" s="101" t="s">
        <v>648</v>
      </c>
      <c r="C23" s="101" t="s">
        <v>245</v>
      </c>
      <c r="D23" s="109" t="s">
        <v>253</v>
      </c>
      <c r="E23" s="110">
        <v>3356</v>
      </c>
      <c r="F23" s="105">
        <v>16.54</v>
      </c>
      <c r="G23" s="96"/>
      <c r="H23" s="96"/>
      <c r="I23" s="96"/>
      <c r="J23" s="96"/>
      <c r="K23" s="96"/>
      <c r="L23" s="96"/>
      <c r="M23" s="96"/>
      <c r="N23" s="96"/>
      <c r="O23" s="96"/>
      <c r="P23" s="96"/>
      <c r="Q23" s="96"/>
      <c r="R23" s="96"/>
      <c r="S23" s="96"/>
      <c r="T23" s="96"/>
      <c r="U23" s="96"/>
      <c r="V23" s="96"/>
      <c r="W23" s="96"/>
      <c r="X23" s="96"/>
      <c r="Y23" s="96"/>
      <c r="Z23" s="96"/>
      <c r="AA23" s="96"/>
      <c r="AB23" s="96"/>
      <c r="AC23" s="96"/>
    </row>
    <row r="24" spans="1:29" ht="28.5" thickBot="1" x14ac:dyDescent="0.4">
      <c r="A24" s="257"/>
      <c r="B24" s="102" t="s">
        <v>647</v>
      </c>
      <c r="C24" s="102" t="s">
        <v>245</v>
      </c>
      <c r="D24" s="111" t="s">
        <v>253</v>
      </c>
      <c r="E24" s="112">
        <v>677</v>
      </c>
      <c r="F24" s="106">
        <v>3.34</v>
      </c>
      <c r="G24" s="96"/>
      <c r="H24" s="96"/>
      <c r="I24" s="96"/>
      <c r="J24" s="96"/>
      <c r="K24" s="96"/>
      <c r="L24" s="96"/>
      <c r="M24" s="96"/>
      <c r="N24" s="96"/>
      <c r="O24" s="96"/>
      <c r="P24" s="96"/>
      <c r="Q24" s="96"/>
      <c r="R24" s="96"/>
      <c r="S24" s="96"/>
      <c r="T24" s="96"/>
      <c r="U24" s="96"/>
      <c r="V24" s="96"/>
      <c r="W24" s="96"/>
      <c r="X24" s="96"/>
      <c r="Y24" s="96"/>
      <c r="Z24" s="96"/>
      <c r="AA24" s="96"/>
      <c r="AB24" s="96"/>
      <c r="AC24" s="96"/>
    </row>
    <row r="25" spans="1:29" ht="28" x14ac:dyDescent="0.35">
      <c r="A25" s="255" t="s">
        <v>642</v>
      </c>
      <c r="B25" s="103" t="s">
        <v>646</v>
      </c>
      <c r="C25" s="103" t="s">
        <v>245</v>
      </c>
      <c r="D25" s="91" t="s">
        <v>253</v>
      </c>
      <c r="E25" s="108">
        <v>21403</v>
      </c>
      <c r="F25" s="104">
        <v>76.010000000000005</v>
      </c>
      <c r="G25" s="96"/>
      <c r="H25" s="96"/>
      <c r="I25" s="96"/>
      <c r="J25" s="96"/>
      <c r="K25" s="96"/>
      <c r="L25" s="96"/>
      <c r="M25" s="96"/>
      <c r="N25" s="96"/>
      <c r="O25" s="96"/>
      <c r="P25" s="96"/>
      <c r="Q25" s="96"/>
      <c r="R25" s="96"/>
      <c r="S25" s="96"/>
      <c r="T25" s="96"/>
      <c r="U25" s="96"/>
      <c r="V25" s="96"/>
      <c r="W25" s="96"/>
      <c r="X25" s="96"/>
      <c r="Y25" s="96"/>
      <c r="Z25" s="96"/>
      <c r="AA25" s="96"/>
      <c r="AB25" s="96"/>
      <c r="AC25" s="96"/>
    </row>
    <row r="26" spans="1:29" ht="28" x14ac:dyDescent="0.35">
      <c r="A26" s="256"/>
      <c r="B26" s="101" t="s">
        <v>648</v>
      </c>
      <c r="C26" s="101" t="s">
        <v>245</v>
      </c>
      <c r="D26" s="109" t="s">
        <v>253</v>
      </c>
      <c r="E26" s="110">
        <v>4889</v>
      </c>
      <c r="F26" s="105">
        <v>17.36</v>
      </c>
      <c r="G26" s="96"/>
      <c r="H26" s="96"/>
      <c r="I26" s="96"/>
      <c r="J26" s="96"/>
      <c r="K26" s="96"/>
      <c r="L26" s="96"/>
      <c r="M26" s="96"/>
      <c r="N26" s="96"/>
      <c r="O26" s="96"/>
      <c r="P26" s="96"/>
      <c r="Q26" s="96"/>
      <c r="R26" s="96"/>
      <c r="S26" s="96"/>
      <c r="T26" s="96"/>
      <c r="U26" s="96"/>
      <c r="V26" s="96"/>
      <c r="W26" s="96"/>
      <c r="X26" s="96"/>
      <c r="Y26" s="96"/>
      <c r="Z26" s="96"/>
      <c r="AA26" s="96"/>
      <c r="AB26" s="96"/>
      <c r="AC26" s="96"/>
    </row>
    <row r="27" spans="1:29" ht="28.5" thickBot="1" x14ac:dyDescent="0.4">
      <c r="A27" s="257"/>
      <c r="B27" s="102" t="s">
        <v>647</v>
      </c>
      <c r="C27" s="102" t="s">
        <v>245</v>
      </c>
      <c r="D27" s="111" t="s">
        <v>253</v>
      </c>
      <c r="E27" s="112">
        <v>1867</v>
      </c>
      <c r="F27" s="106">
        <v>6.63</v>
      </c>
      <c r="G27" s="96"/>
      <c r="H27" s="96"/>
      <c r="I27" s="96"/>
      <c r="J27" s="96"/>
      <c r="K27" s="96"/>
      <c r="L27" s="96"/>
      <c r="M27" s="96"/>
      <c r="N27" s="96"/>
      <c r="O27" s="96"/>
      <c r="P27" s="96"/>
      <c r="Q27" s="96"/>
      <c r="R27" s="96"/>
      <c r="S27" s="96"/>
      <c r="T27" s="96"/>
      <c r="U27" s="96"/>
      <c r="V27" s="96"/>
      <c r="W27" s="96"/>
      <c r="X27" s="96"/>
      <c r="Y27" s="96"/>
      <c r="Z27" s="96"/>
      <c r="AA27" s="96"/>
      <c r="AB27" s="96"/>
      <c r="AC27" s="96"/>
    </row>
    <row r="28" spans="1:29" ht="13" customHeight="1" x14ac:dyDescent="0.35">
      <c r="A28" s="132" t="s">
        <v>235</v>
      </c>
      <c r="B28" s="133"/>
      <c r="C28" s="133"/>
      <c r="D28" s="133"/>
      <c r="E28" s="133"/>
      <c r="F28" s="133"/>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row>
    <row r="29" spans="1:29" ht="13" customHeight="1" x14ac:dyDescent="0.35">
      <c r="A29" s="132" t="s">
        <v>267</v>
      </c>
      <c r="B29" s="133"/>
      <c r="C29" s="133"/>
      <c r="D29" s="133"/>
      <c r="E29" s="133"/>
      <c r="F29" s="133"/>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3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3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row r="35" spans="1:29" x14ac:dyDescent="0.35">
      <c r="A35" s="127"/>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x14ac:dyDescent="0.35">
      <c r="A36" s="127"/>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x14ac:dyDescent="0.35">
      <c r="A37" s="12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3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sheetData>
  <mergeCells count="8">
    <mergeCell ref="A19:A21"/>
    <mergeCell ref="A22:A24"/>
    <mergeCell ref="A25:A27"/>
    <mergeCell ref="A1:AB1"/>
    <mergeCell ref="D4:E4"/>
    <mergeCell ref="F4:H4"/>
    <mergeCell ref="I4:AB4"/>
    <mergeCell ref="A16:A1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C6486-B49D-4445-BBF5-4C9A67DDBE04}">
  <dimension ref="A1:AC33"/>
  <sheetViews>
    <sheetView zoomScaleNormal="100" workbookViewId="0">
      <selection sqref="A1:AB1"/>
    </sheetView>
  </sheetViews>
  <sheetFormatPr defaultRowHeight="14.5" x14ac:dyDescent="0.35"/>
  <cols>
    <col min="1" max="1" width="28.1796875" customWidth="1"/>
    <col min="2" max="2" width="13.453125" customWidth="1"/>
    <col min="3" max="3" width="10.7265625" customWidth="1"/>
    <col min="4" max="4" width="12.54296875" customWidth="1"/>
    <col min="5" max="5" width="13.453125" customWidth="1"/>
    <col min="9" max="9" width="20.7265625" customWidth="1"/>
    <col min="10" max="28" width="6.7265625" customWidth="1"/>
  </cols>
  <sheetData>
    <row r="1" spans="1:29" ht="28.4" customHeight="1" thickBot="1" x14ac:dyDescent="0.4">
      <c r="A1" s="233" t="s">
        <v>458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459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2.25"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ht="28" x14ac:dyDescent="0.35">
      <c r="A6" s="141" t="s">
        <v>438</v>
      </c>
      <c r="B6" s="119">
        <v>216</v>
      </c>
      <c r="C6" s="124">
        <v>405580</v>
      </c>
      <c r="D6" s="125">
        <v>31065</v>
      </c>
      <c r="E6" s="126">
        <v>48620.437000000064</v>
      </c>
      <c r="F6" s="222">
        <v>0.63900000000000001</v>
      </c>
      <c r="G6" s="120">
        <v>0.63200000000000001</v>
      </c>
      <c r="H6" s="121">
        <v>0.64600000000000002</v>
      </c>
      <c r="I6" s="122">
        <v>216</v>
      </c>
      <c r="J6" s="120">
        <v>4.2999999999999997E-2</v>
      </c>
      <c r="K6" s="120">
        <v>0.18099999999999999</v>
      </c>
      <c r="L6" s="120">
        <v>0.26</v>
      </c>
      <c r="M6" s="120">
        <v>0.373</v>
      </c>
      <c r="N6" s="120">
        <v>0.40449999999999997</v>
      </c>
      <c r="O6" s="120">
        <v>0.501</v>
      </c>
      <c r="P6" s="120">
        <v>0.58099999999999996</v>
      </c>
      <c r="Q6" s="120">
        <v>0.625</v>
      </c>
      <c r="R6" s="120">
        <v>0.67200000000000004</v>
      </c>
      <c r="S6" s="120">
        <v>0.75049999999999994</v>
      </c>
      <c r="T6" s="120">
        <v>0.80500000000000005</v>
      </c>
      <c r="U6" s="120">
        <v>0.88900000000000001</v>
      </c>
      <c r="V6" s="120">
        <v>0.98899999999999999</v>
      </c>
      <c r="W6" s="120">
        <v>1.0940000000000001</v>
      </c>
      <c r="X6" s="120">
        <v>1.1855</v>
      </c>
      <c r="Y6" s="120">
        <v>1.304</v>
      </c>
      <c r="Z6" s="120">
        <v>1.4330000000000001</v>
      </c>
      <c r="AA6" s="120">
        <v>1.609</v>
      </c>
      <c r="AB6" s="142">
        <v>2.0419999999999998</v>
      </c>
      <c r="AC6" s="155"/>
    </row>
    <row r="7" spans="1:29" x14ac:dyDescent="0.35">
      <c r="A7" s="141" t="s">
        <v>439</v>
      </c>
      <c r="B7" s="119">
        <v>325</v>
      </c>
      <c r="C7" s="124">
        <v>1622146</v>
      </c>
      <c r="D7" s="125">
        <v>131229</v>
      </c>
      <c r="E7" s="126">
        <v>166209.18899999995</v>
      </c>
      <c r="F7" s="222">
        <v>0.79</v>
      </c>
      <c r="G7" s="120">
        <v>0.78500000000000003</v>
      </c>
      <c r="H7" s="121">
        <v>0.79400000000000004</v>
      </c>
      <c r="I7" s="122">
        <v>325</v>
      </c>
      <c r="J7" s="120">
        <v>0.22700000000000001</v>
      </c>
      <c r="K7" s="120">
        <v>0.35399999999999998</v>
      </c>
      <c r="L7" s="120">
        <v>0.4</v>
      </c>
      <c r="M7" s="120">
        <v>0.51350000000000007</v>
      </c>
      <c r="N7" s="120">
        <v>0.55100000000000005</v>
      </c>
      <c r="O7" s="120">
        <v>0.59</v>
      </c>
      <c r="P7" s="120">
        <v>0.628</v>
      </c>
      <c r="Q7" s="120">
        <v>0.6805000000000001</v>
      </c>
      <c r="R7" s="120">
        <v>0.71899999999999997</v>
      </c>
      <c r="S7" s="120">
        <v>0.754</v>
      </c>
      <c r="T7" s="120">
        <v>0.79200000000000004</v>
      </c>
      <c r="U7" s="120">
        <v>0.84399999999999997</v>
      </c>
      <c r="V7" s="120">
        <v>0.91200000000000003</v>
      </c>
      <c r="W7" s="120">
        <v>0.97599999999999998</v>
      </c>
      <c r="X7" s="120">
        <v>1.0469999999999999</v>
      </c>
      <c r="Y7" s="120">
        <v>1.1575</v>
      </c>
      <c r="Z7" s="120">
        <v>1.2470000000000001</v>
      </c>
      <c r="AA7" s="120">
        <v>1.4670000000000001</v>
      </c>
      <c r="AB7" s="142">
        <v>1.728</v>
      </c>
      <c r="AC7" s="155"/>
    </row>
    <row r="8" spans="1:29" x14ac:dyDescent="0.35">
      <c r="A8" s="141" t="s">
        <v>440</v>
      </c>
      <c r="B8" s="119">
        <v>230</v>
      </c>
      <c r="C8" s="124">
        <v>1736389</v>
      </c>
      <c r="D8" s="125">
        <v>159216</v>
      </c>
      <c r="E8" s="126">
        <v>169636.58</v>
      </c>
      <c r="F8" s="222">
        <v>0.93899999999999995</v>
      </c>
      <c r="G8" s="120">
        <v>0.93400000000000005</v>
      </c>
      <c r="H8" s="121">
        <v>0.94299999999999995</v>
      </c>
      <c r="I8" s="122">
        <v>230</v>
      </c>
      <c r="J8" s="120">
        <v>0.41799999999999998</v>
      </c>
      <c r="K8" s="120">
        <v>0.50449999999999995</v>
      </c>
      <c r="L8" s="120">
        <v>0.56100000000000005</v>
      </c>
      <c r="M8" s="120">
        <v>0.61149999999999993</v>
      </c>
      <c r="N8" s="120">
        <v>0.64</v>
      </c>
      <c r="O8" s="120">
        <v>0.6785000000000001</v>
      </c>
      <c r="P8" s="120">
        <v>0.71199999999999997</v>
      </c>
      <c r="Q8" s="120">
        <v>0.75700000000000001</v>
      </c>
      <c r="R8" s="120">
        <v>0.81499999999999995</v>
      </c>
      <c r="S8" s="120">
        <v>0.85250000000000004</v>
      </c>
      <c r="T8" s="120">
        <v>0.92600000000000005</v>
      </c>
      <c r="U8" s="120">
        <v>0.98750000000000004</v>
      </c>
      <c r="V8" s="120">
        <v>1.0429999999999999</v>
      </c>
      <c r="W8" s="120">
        <v>1.091</v>
      </c>
      <c r="X8" s="120">
        <v>1.135</v>
      </c>
      <c r="Y8" s="120">
        <v>1.2410000000000001</v>
      </c>
      <c r="Z8" s="120">
        <v>1.3</v>
      </c>
      <c r="AA8" s="120">
        <v>1.456</v>
      </c>
      <c r="AB8" s="142">
        <v>1.7290000000000001</v>
      </c>
      <c r="AC8" s="155"/>
    </row>
    <row r="9" spans="1:29" ht="15" thickBot="1" x14ac:dyDescent="0.4">
      <c r="A9" s="143" t="s">
        <v>441</v>
      </c>
      <c r="B9" s="144">
        <v>106</v>
      </c>
      <c r="C9" s="145">
        <v>1561995</v>
      </c>
      <c r="D9" s="146">
        <v>113609</v>
      </c>
      <c r="E9" s="147">
        <v>135332.97599999997</v>
      </c>
      <c r="F9" s="223">
        <v>0.83899999999999997</v>
      </c>
      <c r="G9" s="148">
        <v>0.83499999999999996</v>
      </c>
      <c r="H9" s="149">
        <v>0.84399999999999997</v>
      </c>
      <c r="I9" s="150">
        <v>106</v>
      </c>
      <c r="J9" s="148">
        <v>0.313</v>
      </c>
      <c r="K9" s="148">
        <v>0.40300000000000002</v>
      </c>
      <c r="L9" s="148">
        <v>0.48699999999999999</v>
      </c>
      <c r="M9" s="148">
        <v>0.57499999999999996</v>
      </c>
      <c r="N9" s="148">
        <v>0.58799999999999997</v>
      </c>
      <c r="O9" s="148">
        <v>0.66800000000000004</v>
      </c>
      <c r="P9" s="148">
        <v>0.69299999999999995</v>
      </c>
      <c r="Q9" s="148">
        <v>0.71799999999999997</v>
      </c>
      <c r="R9" s="148">
        <v>0.74299999999999999</v>
      </c>
      <c r="S9" s="148">
        <v>0.77150000000000007</v>
      </c>
      <c r="T9" s="148">
        <v>0.82399999999999995</v>
      </c>
      <c r="U9" s="148">
        <v>0.88700000000000001</v>
      </c>
      <c r="V9" s="148">
        <v>0.92700000000000005</v>
      </c>
      <c r="W9" s="148">
        <v>0.98699999999999999</v>
      </c>
      <c r="X9" s="148">
        <v>1.06</v>
      </c>
      <c r="Y9" s="148">
        <v>1.117</v>
      </c>
      <c r="Z9" s="148">
        <v>1.1850000000000001</v>
      </c>
      <c r="AA9" s="148">
        <v>1.3380000000000001</v>
      </c>
      <c r="AB9" s="151">
        <v>1.6259999999999999</v>
      </c>
      <c r="AC9" s="155"/>
    </row>
    <row r="10" spans="1:29" ht="13" customHeight="1" x14ac:dyDescent="0.35">
      <c r="A10" s="132" t="s">
        <v>422</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3" customHeight="1" x14ac:dyDescent="0.35">
      <c r="A11" s="134" t="s">
        <v>207</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5"/>
    </row>
    <row r="12" spans="1:29" x14ac:dyDescent="0.3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3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3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3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3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3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3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3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3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3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3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3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3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3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3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3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3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3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3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sheetData>
  <mergeCells count="4">
    <mergeCell ref="A1:AB1"/>
    <mergeCell ref="D4:E4"/>
    <mergeCell ref="F4:H4"/>
    <mergeCell ref="I4:AB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EB5E-AB21-42B3-8F51-5B276657FF04}">
  <dimension ref="A1:AC38"/>
  <sheetViews>
    <sheetView workbookViewId="0">
      <selection sqref="A1:AB1"/>
    </sheetView>
  </sheetViews>
  <sheetFormatPr defaultRowHeight="14.5" x14ac:dyDescent="0.35"/>
  <cols>
    <col min="1" max="1" width="27.81640625" customWidth="1"/>
    <col min="2" max="2" width="16.54296875" customWidth="1"/>
    <col min="3" max="3" width="21.26953125" customWidth="1"/>
    <col min="4" max="4" width="14.54296875" customWidth="1"/>
    <col min="5" max="5" width="15.81640625" customWidth="1"/>
    <col min="9" max="9" width="20.7265625" customWidth="1"/>
    <col min="10" max="28" width="6.7265625" customWidth="1"/>
  </cols>
  <sheetData>
    <row r="1" spans="1:29" ht="28.4" customHeight="1" thickBot="1" x14ac:dyDescent="0.4">
      <c r="A1" s="233" t="s">
        <v>460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461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ht="28" x14ac:dyDescent="0.35">
      <c r="A6" s="141" t="s">
        <v>438</v>
      </c>
      <c r="B6" s="119">
        <v>215</v>
      </c>
      <c r="C6" s="124">
        <v>398539</v>
      </c>
      <c r="D6" s="125">
        <v>22717</v>
      </c>
      <c r="E6" s="126">
        <v>36838.085999999996</v>
      </c>
      <c r="F6" s="222">
        <v>0.61699999999999999</v>
      </c>
      <c r="G6" s="120">
        <v>0.60899999999999999</v>
      </c>
      <c r="H6" s="121">
        <v>0.625</v>
      </c>
      <c r="I6" s="122">
        <v>215</v>
      </c>
      <c r="J6" s="120">
        <v>2.1999999999999999E-2</v>
      </c>
      <c r="K6" s="120">
        <v>0.12</v>
      </c>
      <c r="L6" s="120">
        <v>0.23200000000000001</v>
      </c>
      <c r="M6" s="120">
        <v>0.29649999999999999</v>
      </c>
      <c r="N6" s="120">
        <v>0.36699999999999999</v>
      </c>
      <c r="O6" s="120">
        <v>0.438</v>
      </c>
      <c r="P6" s="120">
        <v>0.52900000000000003</v>
      </c>
      <c r="Q6" s="120">
        <v>0.57850000000000001</v>
      </c>
      <c r="R6" s="120">
        <v>0.621</v>
      </c>
      <c r="S6" s="120">
        <v>0.71899999999999997</v>
      </c>
      <c r="T6" s="120">
        <v>0.77</v>
      </c>
      <c r="U6" s="120">
        <v>0.83299999999999996</v>
      </c>
      <c r="V6" s="120">
        <v>0.92100000000000004</v>
      </c>
      <c r="W6" s="120">
        <v>1.0589999999999999</v>
      </c>
      <c r="X6" s="120">
        <v>1.147</v>
      </c>
      <c r="Y6" s="120">
        <v>1.2715000000000001</v>
      </c>
      <c r="Z6" s="120">
        <v>1.399</v>
      </c>
      <c r="AA6" s="120">
        <v>1.6359999999999999</v>
      </c>
      <c r="AB6" s="142">
        <v>2.0609999999999999</v>
      </c>
      <c r="AC6" s="155"/>
    </row>
    <row r="7" spans="1:29" x14ac:dyDescent="0.35">
      <c r="A7" s="141" t="s">
        <v>439</v>
      </c>
      <c r="B7" s="119">
        <v>320</v>
      </c>
      <c r="C7" s="124">
        <v>1609817</v>
      </c>
      <c r="D7" s="125">
        <v>91332</v>
      </c>
      <c r="E7" s="126">
        <v>126751.37699999999</v>
      </c>
      <c r="F7" s="222">
        <v>0.72099999999999997</v>
      </c>
      <c r="G7" s="120">
        <v>0.71599999999999997</v>
      </c>
      <c r="H7" s="121">
        <v>0.72499999999999998</v>
      </c>
      <c r="I7" s="122">
        <v>320</v>
      </c>
      <c r="J7" s="120">
        <v>0.154</v>
      </c>
      <c r="K7" s="120">
        <v>0.2515</v>
      </c>
      <c r="L7" s="120">
        <v>0.34050000000000002</v>
      </c>
      <c r="M7" s="120">
        <v>0.40050000000000002</v>
      </c>
      <c r="N7" s="120">
        <v>0.47249999999999998</v>
      </c>
      <c r="O7" s="120">
        <v>0.50800000000000001</v>
      </c>
      <c r="P7" s="120">
        <v>0.5515000000000001</v>
      </c>
      <c r="Q7" s="120">
        <v>0.58899999999999997</v>
      </c>
      <c r="R7" s="120">
        <v>0.64549999999999996</v>
      </c>
      <c r="S7" s="120">
        <v>0.67800000000000005</v>
      </c>
      <c r="T7" s="120">
        <v>0.73649999999999993</v>
      </c>
      <c r="U7" s="120">
        <v>0.79449999999999998</v>
      </c>
      <c r="V7" s="120">
        <v>0.83450000000000002</v>
      </c>
      <c r="W7" s="120">
        <v>0.91149999999999998</v>
      </c>
      <c r="X7" s="120">
        <v>0.99449999999999994</v>
      </c>
      <c r="Y7" s="120">
        <v>1.06</v>
      </c>
      <c r="Z7" s="120">
        <v>1.1669999999999998</v>
      </c>
      <c r="AA7" s="120">
        <v>1.3210000000000002</v>
      </c>
      <c r="AB7" s="142">
        <v>1.6680000000000001</v>
      </c>
      <c r="AC7" s="155"/>
    </row>
    <row r="8" spans="1:29" x14ac:dyDescent="0.35">
      <c r="A8" s="141" t="s">
        <v>440</v>
      </c>
      <c r="B8" s="119">
        <v>229</v>
      </c>
      <c r="C8" s="124">
        <v>1734528</v>
      </c>
      <c r="D8" s="125">
        <v>114265</v>
      </c>
      <c r="E8" s="126">
        <v>130361.94900000001</v>
      </c>
      <c r="F8" s="222">
        <v>0.877</v>
      </c>
      <c r="G8" s="120">
        <v>0.871</v>
      </c>
      <c r="H8" s="121">
        <v>0.88200000000000001</v>
      </c>
      <c r="I8" s="122">
        <v>229</v>
      </c>
      <c r="J8" s="120">
        <v>0.318</v>
      </c>
      <c r="K8" s="120">
        <v>0.41099999999999998</v>
      </c>
      <c r="L8" s="120">
        <v>0.48099999999999998</v>
      </c>
      <c r="M8" s="120">
        <v>0.53400000000000003</v>
      </c>
      <c r="N8" s="120">
        <v>0.57799999999999996</v>
      </c>
      <c r="O8" s="120">
        <v>0.61799999999999999</v>
      </c>
      <c r="P8" s="120">
        <v>0.64600000000000002</v>
      </c>
      <c r="Q8" s="120">
        <v>0.67800000000000005</v>
      </c>
      <c r="R8" s="120">
        <v>0.71499999999999997</v>
      </c>
      <c r="S8" s="120">
        <v>0.76600000000000001</v>
      </c>
      <c r="T8" s="120">
        <v>0.80600000000000005</v>
      </c>
      <c r="U8" s="120">
        <v>0.86</v>
      </c>
      <c r="V8" s="120">
        <v>0.91600000000000004</v>
      </c>
      <c r="W8" s="120">
        <v>1.0089999999999999</v>
      </c>
      <c r="X8" s="120">
        <v>1.073</v>
      </c>
      <c r="Y8" s="120">
        <v>1.155</v>
      </c>
      <c r="Z8" s="120">
        <v>1.2569999999999999</v>
      </c>
      <c r="AA8" s="120">
        <v>1.403</v>
      </c>
      <c r="AB8" s="142">
        <v>1.6759999999999999</v>
      </c>
      <c r="AC8" s="155"/>
    </row>
    <row r="9" spans="1:29" ht="15" thickBot="1" x14ac:dyDescent="0.4">
      <c r="A9" s="143" t="s">
        <v>441</v>
      </c>
      <c r="B9" s="144">
        <v>106</v>
      </c>
      <c r="C9" s="145">
        <v>1561995</v>
      </c>
      <c r="D9" s="146">
        <v>72544</v>
      </c>
      <c r="E9" s="147">
        <v>104243.678</v>
      </c>
      <c r="F9" s="223">
        <v>0.69599999999999995</v>
      </c>
      <c r="G9" s="148">
        <v>0.69099999999999995</v>
      </c>
      <c r="H9" s="149">
        <v>0.70099999999999996</v>
      </c>
      <c r="I9" s="150">
        <v>106</v>
      </c>
      <c r="J9" s="148">
        <v>7.6999999999999999E-2</v>
      </c>
      <c r="K9" s="148">
        <v>0.16300000000000001</v>
      </c>
      <c r="L9" s="148">
        <v>0.26400000000000001</v>
      </c>
      <c r="M9" s="148">
        <v>0.316</v>
      </c>
      <c r="N9" s="148">
        <v>0.40600000000000003</v>
      </c>
      <c r="O9" s="148">
        <v>0.432</v>
      </c>
      <c r="P9" s="148">
        <v>0.51700000000000002</v>
      </c>
      <c r="Q9" s="148">
        <v>0.56399999999999995</v>
      </c>
      <c r="R9" s="148">
        <v>0.60399999999999998</v>
      </c>
      <c r="S9" s="148">
        <v>0.6765000000000001</v>
      </c>
      <c r="T9" s="148">
        <v>0.70499999999999996</v>
      </c>
      <c r="U9" s="148">
        <v>0.746</v>
      </c>
      <c r="V9" s="148">
        <v>0.8</v>
      </c>
      <c r="W9" s="148">
        <v>0.91900000000000004</v>
      </c>
      <c r="X9" s="148">
        <v>0.97699999999999998</v>
      </c>
      <c r="Y9" s="148">
        <v>1</v>
      </c>
      <c r="Z9" s="148">
        <v>1.129</v>
      </c>
      <c r="AA9" s="148">
        <v>1.1830000000000001</v>
      </c>
      <c r="AB9" s="151">
        <v>1.4059999999999999</v>
      </c>
      <c r="AC9" s="155"/>
    </row>
    <row r="10" spans="1:29" ht="13" customHeight="1" x14ac:dyDescent="0.35">
      <c r="A10" s="132" t="s">
        <v>462</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3" customHeight="1" x14ac:dyDescent="0.35">
      <c r="A11" s="134" t="s">
        <v>613</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row>
    <row r="12" spans="1:29" ht="13" customHeight="1" x14ac:dyDescent="0.35">
      <c r="A12" s="132" t="s">
        <v>207</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row>
    <row r="13" spans="1:29" x14ac:dyDescent="0.35">
      <c r="A13" s="129"/>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29" ht="18.5" thickBot="1" x14ac:dyDescent="0.45">
      <c r="A14" s="131" t="s">
        <v>463</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ht="43" thickBot="1" x14ac:dyDescent="0.4">
      <c r="A15" s="99" t="s">
        <v>443</v>
      </c>
      <c r="B15" s="100" t="s">
        <v>210</v>
      </c>
      <c r="C15" s="100" t="s">
        <v>241</v>
      </c>
      <c r="D15" s="113" t="s">
        <v>211</v>
      </c>
      <c r="E15" s="107" t="s">
        <v>212</v>
      </c>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35">
      <c r="A16" s="247" t="s">
        <v>649</v>
      </c>
      <c r="B16" s="103" t="s">
        <v>256</v>
      </c>
      <c r="C16" s="103" t="s">
        <v>248</v>
      </c>
      <c r="D16" s="108">
        <v>22102</v>
      </c>
      <c r="E16" s="104">
        <v>98.51</v>
      </c>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96"/>
    </row>
    <row r="17" spans="1:29" x14ac:dyDescent="0.35">
      <c r="A17" s="248"/>
      <c r="B17" s="101" t="s">
        <v>254</v>
      </c>
      <c r="C17" s="109" t="s">
        <v>248</v>
      </c>
      <c r="D17" s="110">
        <v>254</v>
      </c>
      <c r="E17" s="105">
        <v>1.1299999999999999</v>
      </c>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96"/>
    </row>
    <row r="18" spans="1:29" ht="15" thickBot="1" x14ac:dyDescent="0.4">
      <c r="A18" s="249"/>
      <c r="B18" s="102" t="s">
        <v>257</v>
      </c>
      <c r="C18" s="102" t="s">
        <v>248</v>
      </c>
      <c r="D18" s="112">
        <v>80</v>
      </c>
      <c r="E18" s="106">
        <v>0.36</v>
      </c>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96"/>
    </row>
    <row r="19" spans="1:29" x14ac:dyDescent="0.35">
      <c r="A19" s="247" t="s">
        <v>650</v>
      </c>
      <c r="B19" s="103" t="s">
        <v>256</v>
      </c>
      <c r="C19" s="103" t="s">
        <v>248</v>
      </c>
      <c r="D19" s="108">
        <v>86271</v>
      </c>
      <c r="E19" s="104">
        <v>94.99</v>
      </c>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96"/>
    </row>
    <row r="20" spans="1:29" x14ac:dyDescent="0.35">
      <c r="A20" s="248"/>
      <c r="B20" s="101" t="s">
        <v>257</v>
      </c>
      <c r="C20" s="101" t="s">
        <v>248</v>
      </c>
      <c r="D20" s="110">
        <v>4197</v>
      </c>
      <c r="E20" s="105">
        <v>4.62</v>
      </c>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96"/>
    </row>
    <row r="21" spans="1:29" ht="15" thickBot="1" x14ac:dyDescent="0.4">
      <c r="A21" s="249"/>
      <c r="B21" s="102" t="s">
        <v>254</v>
      </c>
      <c r="C21" s="111" t="s">
        <v>248</v>
      </c>
      <c r="D21" s="112">
        <v>351</v>
      </c>
      <c r="E21" s="106">
        <v>0.39</v>
      </c>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96"/>
    </row>
    <row r="22" spans="1:29" x14ac:dyDescent="0.35">
      <c r="A22" s="247" t="s">
        <v>651</v>
      </c>
      <c r="B22" s="103" t="s">
        <v>256</v>
      </c>
      <c r="C22" s="103" t="s">
        <v>248</v>
      </c>
      <c r="D22" s="108">
        <v>107143</v>
      </c>
      <c r="E22" s="104">
        <v>94.16</v>
      </c>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96"/>
    </row>
    <row r="23" spans="1:29" x14ac:dyDescent="0.35">
      <c r="A23" s="248"/>
      <c r="B23" s="101" t="s">
        <v>257</v>
      </c>
      <c r="C23" s="109" t="s">
        <v>248</v>
      </c>
      <c r="D23" s="110">
        <v>4545</v>
      </c>
      <c r="E23" s="105">
        <v>3.99</v>
      </c>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96"/>
    </row>
    <row r="24" spans="1:29" ht="15" thickBot="1" x14ac:dyDescent="0.4">
      <c r="A24" s="249"/>
      <c r="B24" s="102" t="s">
        <v>254</v>
      </c>
      <c r="C24" s="102" t="s">
        <v>248</v>
      </c>
      <c r="D24" s="112">
        <v>2097</v>
      </c>
      <c r="E24" s="106">
        <v>1.84</v>
      </c>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96"/>
    </row>
    <row r="25" spans="1:29" x14ac:dyDescent="0.35">
      <c r="A25" s="247" t="s">
        <v>642</v>
      </c>
      <c r="B25" s="103" t="s">
        <v>256</v>
      </c>
      <c r="C25" s="103" t="s">
        <v>248</v>
      </c>
      <c r="D25" s="108">
        <v>68303</v>
      </c>
      <c r="E25" s="104">
        <v>96.39</v>
      </c>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96"/>
    </row>
    <row r="26" spans="1:29" x14ac:dyDescent="0.35">
      <c r="A26" s="248"/>
      <c r="B26" s="101" t="s">
        <v>257</v>
      </c>
      <c r="C26" s="109" t="s">
        <v>248</v>
      </c>
      <c r="D26" s="110">
        <v>1597</v>
      </c>
      <c r="E26" s="105">
        <v>2.25</v>
      </c>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96"/>
    </row>
    <row r="27" spans="1:29" ht="15" thickBot="1" x14ac:dyDescent="0.4">
      <c r="A27" s="249"/>
      <c r="B27" s="102" t="s">
        <v>254</v>
      </c>
      <c r="C27" s="102" t="s">
        <v>248</v>
      </c>
      <c r="D27" s="112">
        <v>960</v>
      </c>
      <c r="E27" s="106">
        <v>1.35</v>
      </c>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96"/>
    </row>
    <row r="28" spans="1:29" ht="13" customHeight="1" x14ac:dyDescent="0.35">
      <c r="A28" s="132" t="s">
        <v>235</v>
      </c>
      <c r="B28" s="133"/>
      <c r="C28" s="133"/>
      <c r="D28" s="133"/>
      <c r="E28" s="133"/>
      <c r="F28" s="133"/>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row>
    <row r="29" spans="1:29" ht="13" customHeight="1" x14ac:dyDescent="0.35">
      <c r="A29" s="132" t="s">
        <v>267</v>
      </c>
      <c r="B29" s="133"/>
      <c r="C29" s="133"/>
      <c r="D29" s="133"/>
      <c r="E29" s="133"/>
      <c r="F29" s="133"/>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3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row r="34" spans="1:29" x14ac:dyDescent="0.35">
      <c r="A34" s="127"/>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row>
    <row r="35" spans="1:29" x14ac:dyDescent="0.35">
      <c r="A35" s="127"/>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row>
    <row r="36" spans="1:29" x14ac:dyDescent="0.35">
      <c r="A36" s="127"/>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row>
    <row r="37" spans="1:29" x14ac:dyDescent="0.35">
      <c r="A37" s="127"/>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row>
    <row r="38" spans="1:29" x14ac:dyDescent="0.35">
      <c r="A38" s="127"/>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row>
  </sheetData>
  <mergeCells count="8">
    <mergeCell ref="A1:AB1"/>
    <mergeCell ref="D4:E4"/>
    <mergeCell ref="F4:H4"/>
    <mergeCell ref="I4:AB4"/>
    <mergeCell ref="A25:A27"/>
    <mergeCell ref="A19:A21"/>
    <mergeCell ref="A22:A24"/>
    <mergeCell ref="A16:A1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45846-37D7-4B1C-9556-8CDC9205E6D5}">
  <dimension ref="A1:AC33"/>
  <sheetViews>
    <sheetView workbookViewId="0">
      <selection sqref="A1:AB1"/>
    </sheetView>
  </sheetViews>
  <sheetFormatPr defaultRowHeight="14.5" x14ac:dyDescent="0.35"/>
  <cols>
    <col min="1" max="1" width="19.1796875" customWidth="1"/>
    <col min="2" max="2" width="11.81640625" customWidth="1"/>
    <col min="3" max="3" width="13.1796875" customWidth="1"/>
    <col min="4" max="4" width="13" customWidth="1"/>
    <col min="5" max="5" width="13.1796875" customWidth="1"/>
    <col min="9" max="9" width="20.7265625" customWidth="1"/>
    <col min="10" max="27" width="6.7265625" customWidth="1"/>
    <col min="28" max="28" width="7.26953125" bestFit="1" customWidth="1"/>
  </cols>
  <sheetData>
    <row r="1" spans="1:29" ht="28.4" customHeight="1" thickBot="1" x14ac:dyDescent="0.4">
      <c r="A1" s="233" t="s">
        <v>464</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30"/>
    </row>
    <row r="2" spans="1:29" x14ac:dyDescent="0.35">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ht="18.5" thickBot="1" x14ac:dyDescent="0.45">
      <c r="A3" s="131" t="s">
        <v>465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ht="30" customHeight="1" x14ac:dyDescent="0.35">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ht="48" customHeight="1" x14ac:dyDescent="0.35">
      <c r="A5" s="139" t="s">
        <v>437</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439</v>
      </c>
      <c r="B6" s="119">
        <v>325</v>
      </c>
      <c r="C6" s="124">
        <v>1622146</v>
      </c>
      <c r="D6" s="125">
        <v>14209</v>
      </c>
      <c r="E6" s="126">
        <v>15069.132999999998</v>
      </c>
      <c r="F6" s="222">
        <v>0.94299999999999995</v>
      </c>
      <c r="G6" s="120">
        <v>0.92700000000000005</v>
      </c>
      <c r="H6" s="121">
        <v>0.95899999999999996</v>
      </c>
      <c r="I6" s="122">
        <v>309</v>
      </c>
      <c r="J6" s="120">
        <v>0</v>
      </c>
      <c r="K6" s="120">
        <v>0</v>
      </c>
      <c r="L6" s="120">
        <v>0</v>
      </c>
      <c r="M6" s="120">
        <v>0</v>
      </c>
      <c r="N6" s="120">
        <v>0</v>
      </c>
      <c r="O6" s="120">
        <v>0</v>
      </c>
      <c r="P6" s="120">
        <v>5.6000000000000001E-2</v>
      </c>
      <c r="Q6" s="120">
        <v>0.10199999999999999</v>
      </c>
      <c r="R6" s="120">
        <v>0.20100000000000001</v>
      </c>
      <c r="S6" s="120">
        <v>0.33400000000000002</v>
      </c>
      <c r="T6" s="120">
        <v>0.46100000000000002</v>
      </c>
      <c r="U6" s="120">
        <v>0.55700000000000005</v>
      </c>
      <c r="V6" s="120">
        <v>0.76300000000000001</v>
      </c>
      <c r="W6" s="120">
        <v>1.02</v>
      </c>
      <c r="X6" s="120">
        <v>1.3029999999999999</v>
      </c>
      <c r="Y6" s="120">
        <v>1.62</v>
      </c>
      <c r="Z6" s="120">
        <v>2.0649999999999999</v>
      </c>
      <c r="AA6" s="120">
        <v>2.8170000000000002</v>
      </c>
      <c r="AB6" s="142">
        <v>4.7750000000000004</v>
      </c>
      <c r="AC6" s="155"/>
    </row>
    <row r="7" spans="1:29" x14ac:dyDescent="0.35">
      <c r="A7" s="141" t="s">
        <v>440</v>
      </c>
      <c r="B7" s="119">
        <v>227</v>
      </c>
      <c r="C7" s="124">
        <v>1730149</v>
      </c>
      <c r="D7" s="125">
        <v>21996</v>
      </c>
      <c r="E7" s="126">
        <v>18338.543999999998</v>
      </c>
      <c r="F7" s="222">
        <v>1.1990000000000001</v>
      </c>
      <c r="G7" s="120">
        <v>1.1839999999999999</v>
      </c>
      <c r="H7" s="121">
        <v>1.2150000000000001</v>
      </c>
      <c r="I7" s="122">
        <v>223</v>
      </c>
      <c r="J7" s="120">
        <v>0</v>
      </c>
      <c r="K7" s="120">
        <v>0</v>
      </c>
      <c r="L7" s="120">
        <v>3.1E-2</v>
      </c>
      <c r="M7" s="120">
        <v>0.106</v>
      </c>
      <c r="N7" s="120">
        <v>0.14599999999999999</v>
      </c>
      <c r="O7" s="120">
        <v>0.27700000000000002</v>
      </c>
      <c r="P7" s="120">
        <v>0.35599999999999998</v>
      </c>
      <c r="Q7" s="120">
        <v>0.47599999999999998</v>
      </c>
      <c r="R7" s="120">
        <v>0.61899999999999999</v>
      </c>
      <c r="S7" s="120">
        <v>0.75449999999999995</v>
      </c>
      <c r="T7" s="120">
        <v>0.89300000000000002</v>
      </c>
      <c r="U7" s="120">
        <v>1.054</v>
      </c>
      <c r="V7" s="120">
        <v>1.292</v>
      </c>
      <c r="W7" s="120">
        <v>1.5229999999999999</v>
      </c>
      <c r="X7" s="120">
        <v>1.768</v>
      </c>
      <c r="Y7" s="120">
        <v>2.0059999999999998</v>
      </c>
      <c r="Z7" s="120">
        <v>2.7650000000000001</v>
      </c>
      <c r="AA7" s="120">
        <v>3.5779999999999998</v>
      </c>
      <c r="AB7" s="142">
        <v>5.1589999999999998</v>
      </c>
      <c r="AC7" s="155"/>
    </row>
    <row r="8" spans="1:29" ht="15" thickBot="1" x14ac:dyDescent="0.4">
      <c r="A8" s="143" t="s">
        <v>441</v>
      </c>
      <c r="B8" s="144">
        <v>105</v>
      </c>
      <c r="C8" s="145">
        <v>1558211</v>
      </c>
      <c r="D8" s="146">
        <v>22557</v>
      </c>
      <c r="E8" s="147">
        <v>18058.880999999998</v>
      </c>
      <c r="F8" s="223">
        <v>1.2490000000000001</v>
      </c>
      <c r="G8" s="148">
        <v>1.2330000000000001</v>
      </c>
      <c r="H8" s="149">
        <v>1.2649999999999999</v>
      </c>
      <c r="I8" s="150">
        <v>105</v>
      </c>
      <c r="J8" s="148">
        <v>9.8000000000000004E-2</v>
      </c>
      <c r="K8" s="148">
        <v>0.23300000000000001</v>
      </c>
      <c r="L8" s="148">
        <v>0.29199999999999998</v>
      </c>
      <c r="M8" s="148">
        <v>0.45900000000000002</v>
      </c>
      <c r="N8" s="148">
        <v>0.53300000000000003</v>
      </c>
      <c r="O8" s="148">
        <v>0.64200000000000002</v>
      </c>
      <c r="P8" s="148">
        <v>0.72399999999999998</v>
      </c>
      <c r="Q8" s="148">
        <v>0.79</v>
      </c>
      <c r="R8" s="148">
        <v>0.89400000000000002</v>
      </c>
      <c r="S8" s="148">
        <v>0.93600000000000005</v>
      </c>
      <c r="T8" s="148">
        <v>1.0409999999999999</v>
      </c>
      <c r="U8" s="148">
        <v>1.1509999999999998</v>
      </c>
      <c r="V8" s="148">
        <v>1.272</v>
      </c>
      <c r="W8" s="148">
        <v>1.534</v>
      </c>
      <c r="X8" s="148">
        <v>1.714</v>
      </c>
      <c r="Y8" s="148">
        <v>1.905</v>
      </c>
      <c r="Z8" s="148">
        <v>2.3439999999999999</v>
      </c>
      <c r="AA8" s="148">
        <v>2.7719999999999998</v>
      </c>
      <c r="AB8" s="151">
        <v>4.6070000000000002</v>
      </c>
      <c r="AC8" s="155"/>
    </row>
    <row r="9" spans="1:29" ht="13" customHeight="1" x14ac:dyDescent="0.35">
      <c r="A9" s="129" t="s">
        <v>466</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row>
    <row r="10" spans="1:29" ht="13" customHeight="1" x14ac:dyDescent="0.35">
      <c r="A10" s="134" t="s">
        <v>422</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ht="13" customHeight="1" x14ac:dyDescent="0.35">
      <c r="A11" s="132" t="s">
        <v>207</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row>
    <row r="12" spans="1:29" x14ac:dyDescent="0.35">
      <c r="A12" s="129"/>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35">
      <c r="A13" s="12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row>
    <row r="14" spans="1:29" x14ac:dyDescent="0.35">
      <c r="A14" s="12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1:29" x14ac:dyDescent="0.35">
      <c r="A15" s="12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row>
    <row r="16" spans="1:29" x14ac:dyDescent="0.3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x14ac:dyDescent="0.35">
      <c r="A17" s="12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x14ac:dyDescent="0.35">
      <c r="A18" s="127"/>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row>
    <row r="19" spans="1:29" x14ac:dyDescent="0.35">
      <c r="A19" s="127"/>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row>
    <row r="20" spans="1:29" x14ac:dyDescent="0.35">
      <c r="A20" s="127"/>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row>
    <row r="21" spans="1:29" x14ac:dyDescent="0.35">
      <c r="A21" s="127"/>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row>
    <row r="22" spans="1:29" x14ac:dyDescent="0.35">
      <c r="A22" s="127"/>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row>
    <row r="23" spans="1:29" x14ac:dyDescent="0.35">
      <c r="A23" s="127"/>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row>
    <row r="24" spans="1:29" x14ac:dyDescent="0.35">
      <c r="A24" s="127"/>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row>
    <row r="25" spans="1:29" x14ac:dyDescent="0.35">
      <c r="A25" s="127"/>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6" spans="1:29" x14ac:dyDescent="0.35">
      <c r="A26" s="127"/>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row>
    <row r="27" spans="1:29" x14ac:dyDescent="0.35">
      <c r="A27" s="127"/>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row>
    <row r="28" spans="1:29" x14ac:dyDescent="0.35">
      <c r="A28" s="127"/>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row>
    <row r="29" spans="1:29" x14ac:dyDescent="0.35">
      <c r="A29" s="127"/>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row>
    <row r="30" spans="1:29" x14ac:dyDescent="0.35">
      <c r="A30" s="127"/>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row>
    <row r="31" spans="1:29" x14ac:dyDescent="0.35">
      <c r="A31" s="127"/>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row>
    <row r="32" spans="1:29" x14ac:dyDescent="0.35">
      <c r="A32" s="127"/>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row>
    <row r="33" spans="1:29" x14ac:dyDescent="0.35">
      <c r="A33" s="127"/>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row>
  </sheetData>
  <mergeCells count="4">
    <mergeCell ref="A1:AB1"/>
    <mergeCell ref="D4:E4"/>
    <mergeCell ref="F4:H4"/>
    <mergeCell ref="I4:AB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EDE6-2D07-4972-A731-A9BCED420C79}">
  <dimension ref="A1:R413"/>
  <sheetViews>
    <sheetView showGridLines="0" zoomScaleNormal="100" workbookViewId="0">
      <selection sqref="A1:L1"/>
    </sheetView>
  </sheetViews>
  <sheetFormatPr defaultRowHeight="14.5" x14ac:dyDescent="0.35"/>
  <cols>
    <col min="1" max="1" width="14.26953125" style="192" customWidth="1"/>
    <col min="2" max="2" width="13.7265625" style="154" customWidth="1"/>
    <col min="3" max="3" width="14.7265625" style="154" customWidth="1"/>
    <col min="4" max="4" width="17.7265625" style="154" customWidth="1"/>
    <col min="5" max="5" width="10" style="154" customWidth="1"/>
    <col min="6" max="6" width="9.7265625" style="154" customWidth="1"/>
    <col min="7" max="7" width="22.7265625" style="154" customWidth="1"/>
    <col min="8" max="8" width="8.81640625" style="154" customWidth="1"/>
    <col min="9" max="18" width="9.1796875" style="154"/>
  </cols>
  <sheetData>
    <row r="1" spans="1:18" s="194" customFormat="1" ht="28.4" customHeight="1" thickBot="1" x14ac:dyDescent="0.4">
      <c r="A1" s="233" t="s">
        <v>467</v>
      </c>
      <c r="B1" s="234"/>
      <c r="C1" s="234"/>
      <c r="D1" s="234"/>
      <c r="E1" s="234"/>
      <c r="F1" s="234"/>
      <c r="G1" s="234"/>
      <c r="H1" s="234"/>
      <c r="I1" s="234"/>
      <c r="J1" s="234"/>
      <c r="K1" s="234"/>
      <c r="L1" s="235"/>
      <c r="M1" s="199"/>
      <c r="N1" s="199"/>
      <c r="O1" s="199"/>
      <c r="P1" s="199"/>
      <c r="Q1" s="199"/>
      <c r="R1" s="199"/>
    </row>
    <row r="2" spans="1:18" x14ac:dyDescent="0.35">
      <c r="A2" s="127"/>
      <c r="B2" s="127"/>
      <c r="C2" s="127"/>
      <c r="D2" s="127"/>
      <c r="E2" s="127"/>
      <c r="F2" s="127"/>
      <c r="G2" s="127"/>
      <c r="H2" s="127"/>
      <c r="I2" s="127"/>
      <c r="J2" s="127"/>
      <c r="K2" s="127"/>
      <c r="L2" s="127"/>
      <c r="M2" s="127"/>
      <c r="N2" s="127"/>
      <c r="O2" s="127"/>
      <c r="P2" s="127"/>
      <c r="Q2" s="127"/>
      <c r="R2" s="127"/>
    </row>
    <row r="3" spans="1:18" ht="18.5" thickBot="1" x14ac:dyDescent="0.45">
      <c r="A3" s="131" t="s">
        <v>614</v>
      </c>
      <c r="B3" s="127"/>
      <c r="C3" s="127"/>
      <c r="D3" s="127"/>
      <c r="E3" s="127"/>
      <c r="F3" s="127"/>
      <c r="G3" s="127"/>
      <c r="H3" s="127"/>
      <c r="I3" s="127"/>
      <c r="J3" s="127"/>
      <c r="K3" s="127"/>
      <c r="L3" s="127"/>
      <c r="M3" s="127"/>
      <c r="N3" s="127"/>
      <c r="O3" s="127"/>
      <c r="P3" s="127"/>
      <c r="Q3" s="127"/>
      <c r="R3" s="127"/>
    </row>
    <row r="4" spans="1:18" ht="32.15" customHeight="1" thickBot="1" x14ac:dyDescent="0.4">
      <c r="A4" s="200"/>
      <c r="B4" s="175"/>
      <c r="C4" s="258" t="s">
        <v>167</v>
      </c>
      <c r="D4" s="259"/>
      <c r="E4" s="260" t="s">
        <v>468</v>
      </c>
      <c r="F4" s="261"/>
      <c r="G4" s="262" t="s">
        <v>469</v>
      </c>
      <c r="H4" s="263"/>
      <c r="I4" s="263"/>
      <c r="J4" s="263"/>
      <c r="K4" s="263"/>
      <c r="L4" s="264"/>
    </row>
    <row r="5" spans="1:18" s="90" customFormat="1" ht="44.5" x14ac:dyDescent="0.35">
      <c r="A5" s="187" t="s">
        <v>470</v>
      </c>
      <c r="B5" s="176" t="s">
        <v>471</v>
      </c>
      <c r="C5" s="177" t="s">
        <v>173</v>
      </c>
      <c r="D5" s="178" t="s">
        <v>174</v>
      </c>
      <c r="E5" s="179" t="s">
        <v>176</v>
      </c>
      <c r="F5" s="180" t="s">
        <v>177</v>
      </c>
      <c r="G5" s="179" t="s">
        <v>674</v>
      </c>
      <c r="H5" s="179" t="s">
        <v>180</v>
      </c>
      <c r="I5" s="179" t="s">
        <v>183</v>
      </c>
      <c r="J5" s="179" t="s">
        <v>188</v>
      </c>
      <c r="K5" s="179" t="s">
        <v>193</v>
      </c>
      <c r="L5" s="181" t="s">
        <v>196</v>
      </c>
      <c r="M5" s="154"/>
      <c r="N5" s="154"/>
      <c r="O5" s="154"/>
      <c r="P5" s="154"/>
      <c r="Q5" s="154"/>
      <c r="R5" s="154"/>
    </row>
    <row r="6" spans="1:18" x14ac:dyDescent="0.35">
      <c r="A6" s="188" t="s">
        <v>472</v>
      </c>
      <c r="B6" s="94">
        <v>7</v>
      </c>
      <c r="C6" s="94" t="s">
        <v>473</v>
      </c>
      <c r="D6" s="95" t="s">
        <v>473</v>
      </c>
      <c r="E6" s="92" t="s">
        <v>473</v>
      </c>
      <c r="F6" s="93" t="s">
        <v>473</v>
      </c>
      <c r="G6" s="169">
        <v>7</v>
      </c>
      <c r="H6" s="120" t="s">
        <v>473</v>
      </c>
      <c r="I6" s="120" t="s">
        <v>473</v>
      </c>
      <c r="J6" s="120" t="s">
        <v>473</v>
      </c>
      <c r="K6" s="120" t="s">
        <v>473</v>
      </c>
      <c r="L6" s="142" t="s">
        <v>473</v>
      </c>
    </row>
    <row r="7" spans="1:18" x14ac:dyDescent="0.35">
      <c r="A7" s="188" t="s">
        <v>474</v>
      </c>
      <c r="B7" s="94">
        <v>23</v>
      </c>
      <c r="C7" s="94">
        <v>519649</v>
      </c>
      <c r="D7" s="95">
        <v>504268.13300000009</v>
      </c>
      <c r="E7" s="92">
        <v>0.92700000000000005</v>
      </c>
      <c r="F7" s="93">
        <v>1.0860000000000001</v>
      </c>
      <c r="G7" s="169">
        <v>23</v>
      </c>
      <c r="H7" s="120">
        <v>0.86399999999999999</v>
      </c>
      <c r="I7" s="120">
        <v>0.92</v>
      </c>
      <c r="J7" s="120">
        <v>1.028</v>
      </c>
      <c r="K7" s="120">
        <v>1.0960000000000001</v>
      </c>
      <c r="L7" s="142">
        <v>1.147</v>
      </c>
    </row>
    <row r="8" spans="1:18" x14ac:dyDescent="0.35">
      <c r="A8" s="188" t="s">
        <v>475</v>
      </c>
      <c r="B8" s="94">
        <v>37</v>
      </c>
      <c r="C8" s="94">
        <v>711273</v>
      </c>
      <c r="D8" s="95">
        <v>686201.53700000001</v>
      </c>
      <c r="E8" s="92">
        <v>0.997</v>
      </c>
      <c r="F8" s="93">
        <v>1.1200000000000001</v>
      </c>
      <c r="G8" s="169">
        <v>37</v>
      </c>
      <c r="H8" s="120">
        <v>0.79500000000000004</v>
      </c>
      <c r="I8" s="120">
        <v>0.96499999999999997</v>
      </c>
      <c r="J8" s="120">
        <v>1.0820000000000001</v>
      </c>
      <c r="K8" s="120">
        <v>1.1779999999999999</v>
      </c>
      <c r="L8" s="142">
        <v>1.5149999999999999</v>
      </c>
    </row>
    <row r="9" spans="1:18" x14ac:dyDescent="0.35">
      <c r="A9" s="188" t="s">
        <v>476</v>
      </c>
      <c r="B9" s="94">
        <v>22</v>
      </c>
      <c r="C9" s="94">
        <v>475020</v>
      </c>
      <c r="D9" s="95">
        <v>456892.29599999991</v>
      </c>
      <c r="E9" s="92">
        <v>0.81399999999999995</v>
      </c>
      <c r="F9" s="93">
        <v>1.139</v>
      </c>
      <c r="G9" s="169">
        <v>22</v>
      </c>
      <c r="H9" s="120">
        <v>0.51100000000000001</v>
      </c>
      <c r="I9" s="120">
        <v>0.81100000000000005</v>
      </c>
      <c r="J9" s="120">
        <v>0.99649999999999994</v>
      </c>
      <c r="K9" s="120">
        <v>1.139</v>
      </c>
      <c r="L9" s="142">
        <v>1.202</v>
      </c>
    </row>
    <row r="10" spans="1:18" x14ac:dyDescent="0.35">
      <c r="A10" s="188" t="s">
        <v>477</v>
      </c>
      <c r="B10" s="94">
        <v>184</v>
      </c>
      <c r="C10" s="94">
        <v>5566721</v>
      </c>
      <c r="D10" s="95">
        <v>5131384.2320000017</v>
      </c>
      <c r="E10" s="92">
        <v>1.0580000000000001</v>
      </c>
      <c r="F10" s="93">
        <v>1.141</v>
      </c>
      <c r="G10" s="169">
        <v>184</v>
      </c>
      <c r="H10" s="120">
        <v>0.90300000000000002</v>
      </c>
      <c r="I10" s="120">
        <v>0.97</v>
      </c>
      <c r="J10" s="120">
        <v>1.0994999999999999</v>
      </c>
      <c r="K10" s="120">
        <v>1.2349999999999999</v>
      </c>
      <c r="L10" s="142">
        <v>1.3779999999999999</v>
      </c>
    </row>
    <row r="11" spans="1:18" x14ac:dyDescent="0.35">
      <c r="A11" s="188" t="s">
        <v>478</v>
      </c>
      <c r="B11" s="94">
        <v>58</v>
      </c>
      <c r="C11" s="94">
        <v>899178</v>
      </c>
      <c r="D11" s="95">
        <v>1010118.9369999999</v>
      </c>
      <c r="E11" s="92">
        <v>0.86199999999999999</v>
      </c>
      <c r="F11" s="93">
        <v>0.92</v>
      </c>
      <c r="G11" s="169">
        <v>58</v>
      </c>
      <c r="H11" s="120">
        <v>0.72599999999999998</v>
      </c>
      <c r="I11" s="120">
        <v>0.82099999999999995</v>
      </c>
      <c r="J11" s="120">
        <v>0.88600000000000001</v>
      </c>
      <c r="K11" s="120">
        <v>0.97799999999999998</v>
      </c>
      <c r="L11" s="142">
        <v>1.1240000000000001</v>
      </c>
    </row>
    <row r="12" spans="1:18" x14ac:dyDescent="0.35">
      <c r="A12" s="188" t="s">
        <v>479</v>
      </c>
      <c r="B12" s="94">
        <v>22</v>
      </c>
      <c r="C12" s="94">
        <v>760753</v>
      </c>
      <c r="D12" s="95">
        <v>821976.1170000002</v>
      </c>
      <c r="E12" s="92">
        <v>0.90400000000000003</v>
      </c>
      <c r="F12" s="93">
        <v>0.98</v>
      </c>
      <c r="G12" s="169">
        <v>22</v>
      </c>
      <c r="H12" s="120">
        <v>0.83799999999999997</v>
      </c>
      <c r="I12" s="120">
        <v>0.88200000000000001</v>
      </c>
      <c r="J12" s="120">
        <v>0.91850000000000009</v>
      </c>
      <c r="K12" s="120">
        <v>0.98</v>
      </c>
      <c r="L12" s="142">
        <v>1.024</v>
      </c>
    </row>
    <row r="13" spans="1:18" x14ac:dyDescent="0.35">
      <c r="A13" s="188" t="s">
        <v>480</v>
      </c>
      <c r="B13" s="94">
        <v>3</v>
      </c>
      <c r="C13" s="94" t="s">
        <v>473</v>
      </c>
      <c r="D13" s="95" t="s">
        <v>473</v>
      </c>
      <c r="E13" s="92" t="s">
        <v>473</v>
      </c>
      <c r="F13" s="93" t="s">
        <v>473</v>
      </c>
      <c r="G13" s="169">
        <v>3</v>
      </c>
      <c r="H13" s="120" t="s">
        <v>473</v>
      </c>
      <c r="I13" s="120" t="s">
        <v>473</v>
      </c>
      <c r="J13" s="120" t="s">
        <v>473</v>
      </c>
      <c r="K13" s="120" t="s">
        <v>473</v>
      </c>
      <c r="L13" s="142" t="s">
        <v>473</v>
      </c>
    </row>
    <row r="14" spans="1:18" x14ac:dyDescent="0.35">
      <c r="A14" s="188" t="s">
        <v>481</v>
      </c>
      <c r="B14" s="94">
        <v>3</v>
      </c>
      <c r="C14" s="94" t="s">
        <v>473</v>
      </c>
      <c r="D14" s="95" t="s">
        <v>473</v>
      </c>
      <c r="E14" s="92" t="s">
        <v>473</v>
      </c>
      <c r="F14" s="93" t="s">
        <v>473</v>
      </c>
      <c r="G14" s="169">
        <v>3</v>
      </c>
      <c r="H14" s="120" t="s">
        <v>473</v>
      </c>
      <c r="I14" s="120" t="s">
        <v>473</v>
      </c>
      <c r="J14" s="120" t="s">
        <v>473</v>
      </c>
      <c r="K14" s="120" t="s">
        <v>473</v>
      </c>
      <c r="L14" s="142" t="s">
        <v>473</v>
      </c>
    </row>
    <row r="15" spans="1:18" x14ac:dyDescent="0.35">
      <c r="A15" s="188" t="s">
        <v>482</v>
      </c>
      <c r="B15" s="94">
        <v>127</v>
      </c>
      <c r="C15" s="94">
        <v>3700417</v>
      </c>
      <c r="D15" s="95">
        <v>3654336.5020000008</v>
      </c>
      <c r="E15" s="92">
        <v>0.97699999999999998</v>
      </c>
      <c r="F15" s="93">
        <v>1.0329999999999999</v>
      </c>
      <c r="G15" s="169">
        <v>127</v>
      </c>
      <c r="H15" s="120">
        <v>0.83299999999999996</v>
      </c>
      <c r="I15" s="120">
        <v>0.92100000000000004</v>
      </c>
      <c r="J15" s="120">
        <v>0.999</v>
      </c>
      <c r="K15" s="120">
        <v>1.107</v>
      </c>
      <c r="L15" s="142">
        <v>1.214</v>
      </c>
    </row>
    <row r="16" spans="1:18" x14ac:dyDescent="0.35">
      <c r="A16" s="188" t="s">
        <v>483</v>
      </c>
      <c r="B16" s="94">
        <v>64</v>
      </c>
      <c r="C16" s="94">
        <v>1839468</v>
      </c>
      <c r="D16" s="95">
        <v>1972113.9530000002</v>
      </c>
      <c r="E16" s="92">
        <v>0.92500000000000004</v>
      </c>
      <c r="F16" s="93">
        <v>1</v>
      </c>
      <c r="G16" s="169">
        <v>64</v>
      </c>
      <c r="H16" s="120">
        <v>0.73599999999999999</v>
      </c>
      <c r="I16" s="120">
        <v>0.86149999999999993</v>
      </c>
      <c r="J16" s="120">
        <v>0.95950000000000002</v>
      </c>
      <c r="K16" s="120">
        <v>1.0674999999999999</v>
      </c>
      <c r="L16" s="142">
        <v>1.155</v>
      </c>
    </row>
    <row r="17" spans="1:12" x14ac:dyDescent="0.35">
      <c r="A17" s="188" t="s">
        <v>484</v>
      </c>
      <c r="B17" s="94">
        <v>8</v>
      </c>
      <c r="C17" s="94" t="s">
        <v>473</v>
      </c>
      <c r="D17" s="95" t="s">
        <v>473</v>
      </c>
      <c r="E17" s="92" t="s">
        <v>473</v>
      </c>
      <c r="F17" s="93" t="s">
        <v>473</v>
      </c>
      <c r="G17" s="169">
        <v>8</v>
      </c>
      <c r="H17" s="120" t="s">
        <v>473</v>
      </c>
      <c r="I17" s="120" t="s">
        <v>473</v>
      </c>
      <c r="J17" s="120" t="s">
        <v>473</v>
      </c>
      <c r="K17" s="120" t="s">
        <v>473</v>
      </c>
      <c r="L17" s="142" t="s">
        <v>473</v>
      </c>
    </row>
    <row r="18" spans="1:12" x14ac:dyDescent="0.35">
      <c r="A18" s="188" t="s">
        <v>485</v>
      </c>
      <c r="B18" s="94">
        <v>19</v>
      </c>
      <c r="C18" s="94">
        <v>303858</v>
      </c>
      <c r="D18" s="95">
        <v>341003.78100000002</v>
      </c>
      <c r="E18" s="92">
        <v>0.89700000000000002</v>
      </c>
      <c r="F18" s="93">
        <v>1.081</v>
      </c>
      <c r="G18" s="169">
        <v>19</v>
      </c>
      <c r="H18" s="120" t="s">
        <v>473</v>
      </c>
      <c r="I18" s="120" t="s">
        <v>473</v>
      </c>
      <c r="J18" s="120">
        <v>0.92600000000000005</v>
      </c>
      <c r="K18" s="120" t="s">
        <v>473</v>
      </c>
      <c r="L18" s="142" t="s">
        <v>473</v>
      </c>
    </row>
    <row r="19" spans="1:12" x14ac:dyDescent="0.35">
      <c r="A19" s="188" t="s">
        <v>486</v>
      </c>
      <c r="B19" s="94">
        <v>14</v>
      </c>
      <c r="C19" s="94">
        <v>149232</v>
      </c>
      <c r="D19" s="95">
        <v>178952.97800000003</v>
      </c>
      <c r="E19" s="92">
        <v>0.83499999999999996</v>
      </c>
      <c r="F19" s="93">
        <v>1.181</v>
      </c>
      <c r="G19" s="169">
        <v>14</v>
      </c>
      <c r="H19" s="120" t="s">
        <v>473</v>
      </c>
      <c r="I19" s="120" t="s">
        <v>473</v>
      </c>
      <c r="J19" s="120">
        <v>0.92249999999999999</v>
      </c>
      <c r="K19" s="120" t="s">
        <v>473</v>
      </c>
      <c r="L19" s="142" t="s">
        <v>473</v>
      </c>
    </row>
    <row r="20" spans="1:12" x14ac:dyDescent="0.35">
      <c r="A20" s="188" t="s">
        <v>487</v>
      </c>
      <c r="B20" s="94">
        <v>64</v>
      </c>
      <c r="C20" s="94">
        <v>1707528</v>
      </c>
      <c r="D20" s="95">
        <v>1709707.4909999997</v>
      </c>
      <c r="E20" s="92">
        <v>0.97099999999999997</v>
      </c>
      <c r="F20" s="93">
        <v>1.05</v>
      </c>
      <c r="G20" s="169">
        <v>64</v>
      </c>
      <c r="H20" s="120">
        <v>0.83899999999999997</v>
      </c>
      <c r="I20" s="120">
        <v>0.91149999999999998</v>
      </c>
      <c r="J20" s="120">
        <v>1.0125</v>
      </c>
      <c r="K20" s="120">
        <v>1.1355</v>
      </c>
      <c r="L20" s="142">
        <v>1.2250000000000001</v>
      </c>
    </row>
    <row r="21" spans="1:12" x14ac:dyDescent="0.35">
      <c r="A21" s="188" t="s">
        <v>488</v>
      </c>
      <c r="B21" s="94">
        <v>86</v>
      </c>
      <c r="C21" s="94">
        <v>1503889</v>
      </c>
      <c r="D21" s="95">
        <v>1499624.1660000004</v>
      </c>
      <c r="E21" s="92">
        <v>1.0049999999999999</v>
      </c>
      <c r="F21" s="93">
        <v>1.083</v>
      </c>
      <c r="G21" s="169">
        <v>86</v>
      </c>
      <c r="H21" s="120">
        <v>0.84399999999999997</v>
      </c>
      <c r="I21" s="120">
        <v>0.92700000000000005</v>
      </c>
      <c r="J21" s="120">
        <v>1.0385</v>
      </c>
      <c r="K21" s="120">
        <v>1.147</v>
      </c>
      <c r="L21" s="142">
        <v>1.2949999999999999</v>
      </c>
    </row>
    <row r="22" spans="1:12" x14ac:dyDescent="0.35">
      <c r="A22" s="188" t="s">
        <v>489</v>
      </c>
      <c r="B22" s="94">
        <v>28</v>
      </c>
      <c r="C22" s="94">
        <v>275692</v>
      </c>
      <c r="D22" s="95">
        <v>300376.90600000002</v>
      </c>
      <c r="E22" s="92">
        <v>0.89100000000000001</v>
      </c>
      <c r="F22" s="93">
        <v>1.0820000000000001</v>
      </c>
      <c r="G22" s="169">
        <v>28</v>
      </c>
      <c r="H22" s="120">
        <v>0.82699999999999996</v>
      </c>
      <c r="I22" s="120">
        <v>0.88100000000000001</v>
      </c>
      <c r="J22" s="120">
        <v>0.96899999999999997</v>
      </c>
      <c r="K22" s="120">
        <v>1.1099999999999999</v>
      </c>
      <c r="L22" s="142">
        <v>1.2070000000000001</v>
      </c>
    </row>
    <row r="23" spans="1:12" x14ac:dyDescent="0.35">
      <c r="A23" s="188" t="s">
        <v>490</v>
      </c>
      <c r="B23" s="94">
        <v>64</v>
      </c>
      <c r="C23" s="94">
        <v>1084262</v>
      </c>
      <c r="D23" s="95">
        <v>1098009.3150000004</v>
      </c>
      <c r="E23" s="92">
        <v>0.95</v>
      </c>
      <c r="F23" s="93">
        <v>1.1140000000000001</v>
      </c>
      <c r="G23" s="169">
        <v>64</v>
      </c>
      <c r="H23" s="120">
        <v>0.72299999999999998</v>
      </c>
      <c r="I23" s="120">
        <v>0.88600000000000001</v>
      </c>
      <c r="J23" s="120">
        <v>1.0329999999999999</v>
      </c>
      <c r="K23" s="120">
        <v>1.1825000000000001</v>
      </c>
      <c r="L23" s="142">
        <v>1.284</v>
      </c>
    </row>
    <row r="24" spans="1:12" x14ac:dyDescent="0.35">
      <c r="A24" s="188" t="s">
        <v>491</v>
      </c>
      <c r="B24" s="94">
        <v>58</v>
      </c>
      <c r="C24" s="94">
        <v>928794</v>
      </c>
      <c r="D24" s="95">
        <v>906937.73800000001</v>
      </c>
      <c r="E24" s="92">
        <v>0.96599999999999997</v>
      </c>
      <c r="F24" s="93">
        <v>1.0740000000000001</v>
      </c>
      <c r="G24" s="169">
        <v>58</v>
      </c>
      <c r="H24" s="120">
        <v>0.72099999999999997</v>
      </c>
      <c r="I24" s="120">
        <v>0.89200000000000002</v>
      </c>
      <c r="J24" s="120">
        <v>1.0034999999999998</v>
      </c>
      <c r="K24" s="120">
        <v>1.1180000000000001</v>
      </c>
      <c r="L24" s="142">
        <v>1.33</v>
      </c>
    </row>
    <row r="25" spans="1:12" x14ac:dyDescent="0.35">
      <c r="A25" s="188" t="s">
        <v>492</v>
      </c>
      <c r="B25" s="94">
        <v>35</v>
      </c>
      <c r="C25" s="94">
        <v>1114303</v>
      </c>
      <c r="D25" s="95">
        <v>1264812.8670000003</v>
      </c>
      <c r="E25" s="92">
        <v>0.81499999999999995</v>
      </c>
      <c r="F25" s="93">
        <v>0.88200000000000001</v>
      </c>
      <c r="G25" s="169">
        <v>35</v>
      </c>
      <c r="H25" s="120">
        <v>0.65800000000000003</v>
      </c>
      <c r="I25" s="120">
        <v>0.74399999999999999</v>
      </c>
      <c r="J25" s="120">
        <v>0.85799999999999998</v>
      </c>
      <c r="K25" s="120">
        <v>0.91100000000000003</v>
      </c>
      <c r="L25" s="142">
        <v>1.06</v>
      </c>
    </row>
    <row r="26" spans="1:12" x14ac:dyDescent="0.35">
      <c r="A26" s="188" t="s">
        <v>493</v>
      </c>
      <c r="B26" s="94">
        <v>21</v>
      </c>
      <c r="C26" s="94">
        <v>665482</v>
      </c>
      <c r="D26" s="95">
        <v>696034.4169999999</v>
      </c>
      <c r="E26" s="92">
        <v>0.92300000000000004</v>
      </c>
      <c r="F26" s="93">
        <v>1.0660000000000001</v>
      </c>
      <c r="G26" s="169">
        <v>21</v>
      </c>
      <c r="H26" s="120">
        <v>0.82499999999999996</v>
      </c>
      <c r="I26" s="120">
        <v>0.92300000000000004</v>
      </c>
      <c r="J26" s="120">
        <v>0.94599999999999995</v>
      </c>
      <c r="K26" s="120">
        <v>1.0660000000000001</v>
      </c>
      <c r="L26" s="142">
        <v>1.1719999999999999</v>
      </c>
    </row>
    <row r="27" spans="1:12" x14ac:dyDescent="0.35">
      <c r="A27" s="188" t="s">
        <v>494</v>
      </c>
      <c r="B27" s="94">
        <v>18</v>
      </c>
      <c r="C27" s="94">
        <v>304693</v>
      </c>
      <c r="D27" s="95">
        <v>339040.53800000006</v>
      </c>
      <c r="E27" s="92">
        <v>0.88400000000000001</v>
      </c>
      <c r="F27" s="93">
        <v>1.1659999999999999</v>
      </c>
      <c r="G27" s="169">
        <v>18</v>
      </c>
      <c r="H27" s="120" t="s">
        <v>473</v>
      </c>
      <c r="I27" s="120" t="s">
        <v>473</v>
      </c>
      <c r="J27" s="120">
        <v>0.99349999999999994</v>
      </c>
      <c r="K27" s="120" t="s">
        <v>473</v>
      </c>
      <c r="L27" s="142" t="s">
        <v>473</v>
      </c>
    </row>
    <row r="28" spans="1:12" x14ac:dyDescent="0.35">
      <c r="A28" s="188" t="s">
        <v>495</v>
      </c>
      <c r="B28" s="94">
        <v>50</v>
      </c>
      <c r="C28" s="94">
        <v>1239681</v>
      </c>
      <c r="D28" s="95">
        <v>1383464.5670000005</v>
      </c>
      <c r="E28" s="92">
        <v>0.88800000000000001</v>
      </c>
      <c r="F28" s="93">
        <v>0.997</v>
      </c>
      <c r="G28" s="169">
        <v>50</v>
      </c>
      <c r="H28" s="120">
        <v>0.79350000000000009</v>
      </c>
      <c r="I28" s="120">
        <v>0.83899999999999997</v>
      </c>
      <c r="J28" s="120">
        <v>0.90749999999999997</v>
      </c>
      <c r="K28" s="120">
        <v>1.0669999999999999</v>
      </c>
      <c r="L28" s="142">
        <v>1.1435</v>
      </c>
    </row>
    <row r="29" spans="1:12" x14ac:dyDescent="0.35">
      <c r="A29" s="188" t="s">
        <v>496</v>
      </c>
      <c r="B29" s="94">
        <v>52</v>
      </c>
      <c r="C29" s="94">
        <v>993859</v>
      </c>
      <c r="D29" s="95">
        <v>1059799.0080000001</v>
      </c>
      <c r="E29" s="92">
        <v>0.88400000000000001</v>
      </c>
      <c r="F29" s="93">
        <v>0.99299999999999999</v>
      </c>
      <c r="G29" s="169">
        <v>52</v>
      </c>
      <c r="H29" s="120">
        <v>0.79100000000000004</v>
      </c>
      <c r="I29" s="120">
        <v>0.86050000000000004</v>
      </c>
      <c r="J29" s="120">
        <v>0.94199999999999995</v>
      </c>
      <c r="K29" s="120">
        <v>1.038</v>
      </c>
      <c r="L29" s="142">
        <v>1.18</v>
      </c>
    </row>
    <row r="30" spans="1:12" x14ac:dyDescent="0.35">
      <c r="A30" s="188" t="s">
        <v>497</v>
      </c>
      <c r="B30" s="94">
        <v>72</v>
      </c>
      <c r="C30" s="94">
        <v>1694477</v>
      </c>
      <c r="D30" s="95">
        <v>1692933.4100000001</v>
      </c>
      <c r="E30" s="92">
        <v>0.98099999999999998</v>
      </c>
      <c r="F30" s="93">
        <v>1.0580000000000001</v>
      </c>
      <c r="G30" s="169">
        <v>72</v>
      </c>
      <c r="H30" s="120">
        <v>0.83599999999999997</v>
      </c>
      <c r="I30" s="120">
        <v>0.9205000000000001</v>
      </c>
      <c r="J30" s="120">
        <v>1.0354999999999999</v>
      </c>
      <c r="K30" s="120">
        <v>1.1320000000000001</v>
      </c>
      <c r="L30" s="142">
        <v>1.3160000000000001</v>
      </c>
    </row>
    <row r="31" spans="1:12" x14ac:dyDescent="0.35">
      <c r="A31" s="188" t="s">
        <v>498</v>
      </c>
      <c r="B31" s="94">
        <v>26</v>
      </c>
      <c r="C31" s="94">
        <v>582299</v>
      </c>
      <c r="D31" s="95">
        <v>540829.06400000001</v>
      </c>
      <c r="E31" s="92">
        <v>0.997</v>
      </c>
      <c r="F31" s="93">
        <v>1.2030000000000001</v>
      </c>
      <c r="G31" s="169">
        <v>26</v>
      </c>
      <c r="H31" s="120">
        <v>0.872</v>
      </c>
      <c r="I31" s="120">
        <v>0.96299999999999997</v>
      </c>
      <c r="J31" s="120">
        <v>1.0860000000000001</v>
      </c>
      <c r="K31" s="120">
        <v>1.2270000000000001</v>
      </c>
      <c r="L31" s="142">
        <v>1.3620000000000001</v>
      </c>
    </row>
    <row r="32" spans="1:12" x14ac:dyDescent="0.35">
      <c r="A32" s="188" t="s">
        <v>499</v>
      </c>
      <c r="B32" s="94">
        <v>19</v>
      </c>
      <c r="C32" s="94">
        <v>188845</v>
      </c>
      <c r="D32" s="95">
        <v>216635.03499999997</v>
      </c>
      <c r="E32" s="92">
        <v>0.78</v>
      </c>
      <c r="F32" s="93">
        <v>0.96699999999999997</v>
      </c>
      <c r="G32" s="169">
        <v>19</v>
      </c>
      <c r="H32" s="120" t="s">
        <v>473</v>
      </c>
      <c r="I32" s="120" t="s">
        <v>473</v>
      </c>
      <c r="J32" s="120">
        <v>0.85</v>
      </c>
      <c r="K32" s="120" t="s">
        <v>473</v>
      </c>
      <c r="L32" s="142" t="s">
        <v>473</v>
      </c>
    </row>
    <row r="33" spans="1:12" x14ac:dyDescent="0.35">
      <c r="A33" s="188" t="s">
        <v>500</v>
      </c>
      <c r="B33" s="94">
        <v>80</v>
      </c>
      <c r="C33" s="94">
        <v>1841526</v>
      </c>
      <c r="D33" s="95">
        <v>1932211.825</v>
      </c>
      <c r="E33" s="92">
        <v>0.93300000000000005</v>
      </c>
      <c r="F33" s="93">
        <v>1.05</v>
      </c>
      <c r="G33" s="169">
        <v>80</v>
      </c>
      <c r="H33" s="120">
        <v>0.79200000000000004</v>
      </c>
      <c r="I33" s="120">
        <v>0.85850000000000004</v>
      </c>
      <c r="J33" s="120">
        <v>0.98799999999999999</v>
      </c>
      <c r="K33" s="120">
        <v>1.1065</v>
      </c>
      <c r="L33" s="142">
        <v>1.1915</v>
      </c>
    </row>
    <row r="34" spans="1:12" x14ac:dyDescent="0.35">
      <c r="A34" s="188" t="s">
        <v>501</v>
      </c>
      <c r="B34" s="94">
        <v>13</v>
      </c>
      <c r="C34" s="94">
        <v>176578</v>
      </c>
      <c r="D34" s="95">
        <v>186208.41899999994</v>
      </c>
      <c r="E34" s="92">
        <v>0.81</v>
      </c>
      <c r="F34" s="93">
        <v>1.05</v>
      </c>
      <c r="G34" s="169">
        <v>13</v>
      </c>
      <c r="H34" s="120" t="s">
        <v>473</v>
      </c>
      <c r="I34" s="120" t="s">
        <v>473</v>
      </c>
      <c r="J34" s="120">
        <v>0.97199999999999998</v>
      </c>
      <c r="K34" s="120" t="s">
        <v>473</v>
      </c>
      <c r="L34" s="142" t="s">
        <v>473</v>
      </c>
    </row>
    <row r="35" spans="1:12" x14ac:dyDescent="0.35">
      <c r="A35" s="188" t="s">
        <v>502</v>
      </c>
      <c r="B35" s="94">
        <v>17</v>
      </c>
      <c r="C35" s="94">
        <v>285586</v>
      </c>
      <c r="D35" s="95">
        <v>325936.75599999994</v>
      </c>
      <c r="E35" s="92">
        <v>0.89100000000000001</v>
      </c>
      <c r="F35" s="93">
        <v>1.0609999999999999</v>
      </c>
      <c r="G35" s="169">
        <v>17</v>
      </c>
      <c r="H35" s="120" t="s">
        <v>473</v>
      </c>
      <c r="I35" s="120" t="s">
        <v>473</v>
      </c>
      <c r="J35" s="120">
        <v>0.98199999999999998</v>
      </c>
      <c r="K35" s="120" t="s">
        <v>473</v>
      </c>
      <c r="L35" s="142" t="s">
        <v>473</v>
      </c>
    </row>
    <row r="36" spans="1:12" x14ac:dyDescent="0.35">
      <c r="A36" s="188" t="s">
        <v>503</v>
      </c>
      <c r="B36" s="94">
        <v>10</v>
      </c>
      <c r="C36" s="94">
        <v>144110</v>
      </c>
      <c r="D36" s="95">
        <v>171453.88199999998</v>
      </c>
      <c r="E36" s="92">
        <v>0.75800000000000001</v>
      </c>
      <c r="F36" s="93">
        <v>0.94499999999999995</v>
      </c>
      <c r="G36" s="169">
        <v>10</v>
      </c>
      <c r="H36" s="120" t="s">
        <v>473</v>
      </c>
      <c r="I36" s="120" t="s">
        <v>473</v>
      </c>
      <c r="J36" s="120">
        <v>0.80099999999999993</v>
      </c>
      <c r="K36" s="120" t="s">
        <v>473</v>
      </c>
      <c r="L36" s="142" t="s">
        <v>473</v>
      </c>
    </row>
    <row r="37" spans="1:12" x14ac:dyDescent="0.35">
      <c r="A37" s="188" t="s">
        <v>504</v>
      </c>
      <c r="B37" s="94">
        <v>46</v>
      </c>
      <c r="C37" s="94">
        <v>1201902</v>
      </c>
      <c r="D37" s="95">
        <v>1304790.1849999998</v>
      </c>
      <c r="E37" s="92">
        <v>0.89400000000000002</v>
      </c>
      <c r="F37" s="93">
        <v>1.0129999999999999</v>
      </c>
      <c r="G37" s="169">
        <v>46</v>
      </c>
      <c r="H37" s="120">
        <v>0.73799999999999999</v>
      </c>
      <c r="I37" s="120">
        <v>0.83799999999999997</v>
      </c>
      <c r="J37" s="120">
        <v>0.94550000000000001</v>
      </c>
      <c r="K37" s="120">
        <v>1.038</v>
      </c>
      <c r="L37" s="142">
        <v>1.1259999999999999</v>
      </c>
    </row>
    <row r="38" spans="1:12" x14ac:dyDescent="0.35">
      <c r="A38" s="188" t="s">
        <v>505</v>
      </c>
      <c r="B38" s="94">
        <v>21</v>
      </c>
      <c r="C38" s="94">
        <v>291124</v>
      </c>
      <c r="D38" s="95">
        <v>282021.76400000002</v>
      </c>
      <c r="E38" s="92">
        <v>0.98099999999999998</v>
      </c>
      <c r="F38" s="93">
        <v>1.181</v>
      </c>
      <c r="G38" s="169">
        <v>21</v>
      </c>
      <c r="H38" s="120">
        <v>0.89700000000000002</v>
      </c>
      <c r="I38" s="120">
        <v>0.98099999999999998</v>
      </c>
      <c r="J38" s="120">
        <v>1.089</v>
      </c>
      <c r="K38" s="120">
        <v>1.181</v>
      </c>
      <c r="L38" s="142">
        <v>1.3280000000000001</v>
      </c>
    </row>
    <row r="39" spans="1:12" x14ac:dyDescent="0.35">
      <c r="A39" s="188" t="s">
        <v>506</v>
      </c>
      <c r="B39" s="94">
        <v>20</v>
      </c>
      <c r="C39" s="94">
        <v>803711</v>
      </c>
      <c r="D39" s="95">
        <v>785996.34499999986</v>
      </c>
      <c r="E39" s="92">
        <v>0.94599999999999995</v>
      </c>
      <c r="F39" s="93">
        <v>1.1220000000000001</v>
      </c>
      <c r="G39" s="169">
        <v>20</v>
      </c>
      <c r="H39" s="120">
        <v>0.88349999999999995</v>
      </c>
      <c r="I39" s="120">
        <v>0.9395</v>
      </c>
      <c r="J39" s="120">
        <v>1.0225</v>
      </c>
      <c r="K39" s="120">
        <v>1.1230000000000002</v>
      </c>
      <c r="L39" s="142">
        <v>1.153</v>
      </c>
    </row>
    <row r="40" spans="1:12" x14ac:dyDescent="0.35">
      <c r="A40" s="188" t="s">
        <v>507</v>
      </c>
      <c r="B40" s="94">
        <v>115</v>
      </c>
      <c r="C40" s="94">
        <v>4187966</v>
      </c>
      <c r="D40" s="95">
        <v>4551930.0620000018</v>
      </c>
      <c r="E40" s="92">
        <v>0.88400000000000001</v>
      </c>
      <c r="F40" s="93">
        <v>0.94399999999999995</v>
      </c>
      <c r="G40" s="169">
        <v>115</v>
      </c>
      <c r="H40" s="120">
        <v>0.73899999999999999</v>
      </c>
      <c r="I40" s="120">
        <v>0.81399999999999995</v>
      </c>
      <c r="J40" s="120">
        <v>0.92600000000000005</v>
      </c>
      <c r="K40" s="120">
        <v>1.0629999999999999</v>
      </c>
      <c r="L40" s="142">
        <v>1.226</v>
      </c>
    </row>
    <row r="41" spans="1:12" x14ac:dyDescent="0.35">
      <c r="A41" s="188" t="s">
        <v>508</v>
      </c>
      <c r="B41" s="94">
        <v>105</v>
      </c>
      <c r="C41" s="94">
        <v>2656638</v>
      </c>
      <c r="D41" s="95">
        <v>2878879.0629999996</v>
      </c>
      <c r="E41" s="92">
        <v>0.90600000000000003</v>
      </c>
      <c r="F41" s="93">
        <v>0.96599999999999997</v>
      </c>
      <c r="G41" s="169">
        <v>105</v>
      </c>
      <c r="H41" s="120">
        <v>0.77600000000000002</v>
      </c>
      <c r="I41" s="120">
        <v>0.85699999999999998</v>
      </c>
      <c r="J41" s="120">
        <v>0.92500000000000004</v>
      </c>
      <c r="K41" s="120">
        <v>1.0329999999999999</v>
      </c>
      <c r="L41" s="142">
        <v>1.1599999999999999</v>
      </c>
    </row>
    <row r="42" spans="1:12" x14ac:dyDescent="0.35">
      <c r="A42" s="188" t="s">
        <v>509</v>
      </c>
      <c r="B42" s="94">
        <v>41</v>
      </c>
      <c r="C42" s="94">
        <v>670735</v>
      </c>
      <c r="D42" s="95">
        <v>621126.9319999998</v>
      </c>
      <c r="E42" s="92">
        <v>0.99299999999999999</v>
      </c>
      <c r="F42" s="93">
        <v>1.1439999999999999</v>
      </c>
      <c r="G42" s="169">
        <v>41</v>
      </c>
      <c r="H42" s="120">
        <v>0.85699999999999998</v>
      </c>
      <c r="I42" s="120">
        <v>0.98399999999999999</v>
      </c>
      <c r="J42" s="120">
        <v>1.0449999999999999</v>
      </c>
      <c r="K42" s="120">
        <v>1.1990000000000001</v>
      </c>
      <c r="L42" s="142">
        <v>1.2829999999999999</v>
      </c>
    </row>
    <row r="43" spans="1:12" x14ac:dyDescent="0.35">
      <c r="A43" s="188" t="s">
        <v>510</v>
      </c>
      <c r="B43" s="94">
        <v>36</v>
      </c>
      <c r="C43" s="94">
        <v>578203</v>
      </c>
      <c r="D43" s="95">
        <v>663462.66399999999</v>
      </c>
      <c r="E43" s="92">
        <v>0.81699999999999995</v>
      </c>
      <c r="F43" s="93">
        <v>0.97299999999999998</v>
      </c>
      <c r="G43" s="169">
        <v>34</v>
      </c>
      <c r="H43" s="120">
        <v>0.72099999999999997</v>
      </c>
      <c r="I43" s="120">
        <v>0.77600000000000002</v>
      </c>
      <c r="J43" s="120">
        <v>0.86749999999999994</v>
      </c>
      <c r="K43" s="120">
        <v>0.98599999999999999</v>
      </c>
      <c r="L43" s="142">
        <v>1.093</v>
      </c>
    </row>
    <row r="44" spans="1:12" x14ac:dyDescent="0.35">
      <c r="A44" s="188" t="s">
        <v>511</v>
      </c>
      <c r="B44" s="94">
        <v>58</v>
      </c>
      <c r="C44" s="94">
        <v>1440706</v>
      </c>
      <c r="D44" s="95">
        <v>1574562.9740000002</v>
      </c>
      <c r="E44" s="92">
        <v>0.88100000000000001</v>
      </c>
      <c r="F44" s="93">
        <v>0.97499999999999998</v>
      </c>
      <c r="G44" s="169">
        <v>58</v>
      </c>
      <c r="H44" s="120">
        <v>0.745</v>
      </c>
      <c r="I44" s="120">
        <v>0.83399999999999996</v>
      </c>
      <c r="J44" s="120">
        <v>0.92700000000000005</v>
      </c>
      <c r="K44" s="120">
        <v>1.0329999999999999</v>
      </c>
      <c r="L44" s="142">
        <v>1.143</v>
      </c>
    </row>
    <row r="45" spans="1:12" x14ac:dyDescent="0.35">
      <c r="A45" s="188" t="s">
        <v>512</v>
      </c>
      <c r="B45" s="94">
        <v>6</v>
      </c>
      <c r="C45" s="94" t="s">
        <v>473</v>
      </c>
      <c r="D45" s="95" t="s">
        <v>473</v>
      </c>
      <c r="E45" s="92" t="s">
        <v>473</v>
      </c>
      <c r="F45" s="93" t="s">
        <v>473</v>
      </c>
      <c r="G45" s="169">
        <v>5</v>
      </c>
      <c r="H45" s="120" t="s">
        <v>473</v>
      </c>
      <c r="I45" s="120" t="s">
        <v>473</v>
      </c>
      <c r="J45" s="120" t="s">
        <v>473</v>
      </c>
      <c r="K45" s="120" t="s">
        <v>473</v>
      </c>
      <c r="L45" s="142" t="s">
        <v>473</v>
      </c>
    </row>
    <row r="46" spans="1:12" x14ac:dyDescent="0.35">
      <c r="A46" s="188" t="s">
        <v>513</v>
      </c>
      <c r="B46" s="94">
        <v>5</v>
      </c>
      <c r="C46" s="94" t="s">
        <v>473</v>
      </c>
      <c r="D46" s="95" t="s">
        <v>473</v>
      </c>
      <c r="E46" s="92" t="s">
        <v>473</v>
      </c>
      <c r="F46" s="93" t="s">
        <v>473</v>
      </c>
      <c r="G46" s="169">
        <v>5</v>
      </c>
      <c r="H46" s="120" t="s">
        <v>473</v>
      </c>
      <c r="I46" s="120" t="s">
        <v>473</v>
      </c>
      <c r="J46" s="120" t="s">
        <v>473</v>
      </c>
      <c r="K46" s="120" t="s">
        <v>473</v>
      </c>
      <c r="L46" s="142" t="s">
        <v>473</v>
      </c>
    </row>
    <row r="47" spans="1:12" x14ac:dyDescent="0.35">
      <c r="A47" s="188" t="s">
        <v>514</v>
      </c>
      <c r="B47" s="94">
        <v>36</v>
      </c>
      <c r="C47" s="94">
        <v>1025954</v>
      </c>
      <c r="D47" s="95">
        <v>1093966.236</v>
      </c>
      <c r="E47" s="92">
        <v>0.90700000000000003</v>
      </c>
      <c r="F47" s="93">
        <v>1.0089999999999999</v>
      </c>
      <c r="G47" s="169">
        <v>36</v>
      </c>
      <c r="H47" s="120">
        <v>0.79800000000000004</v>
      </c>
      <c r="I47" s="120">
        <v>0.88549999999999995</v>
      </c>
      <c r="J47" s="120">
        <v>0.93599999999999994</v>
      </c>
      <c r="K47" s="120">
        <v>1.0354999999999999</v>
      </c>
      <c r="L47" s="142">
        <v>1.153</v>
      </c>
    </row>
    <row r="48" spans="1:12" x14ac:dyDescent="0.35">
      <c r="A48" s="188" t="s">
        <v>515</v>
      </c>
      <c r="B48" s="94">
        <v>7</v>
      </c>
      <c r="C48" s="94" t="s">
        <v>473</v>
      </c>
      <c r="D48" s="95" t="s">
        <v>473</v>
      </c>
      <c r="E48" s="92" t="s">
        <v>473</v>
      </c>
      <c r="F48" s="93" t="s">
        <v>473</v>
      </c>
      <c r="G48" s="169">
        <v>7</v>
      </c>
      <c r="H48" s="120" t="s">
        <v>473</v>
      </c>
      <c r="I48" s="120" t="s">
        <v>473</v>
      </c>
      <c r="J48" s="120" t="s">
        <v>473</v>
      </c>
      <c r="K48" s="120" t="s">
        <v>473</v>
      </c>
      <c r="L48" s="142" t="s">
        <v>473</v>
      </c>
    </row>
    <row r="49" spans="1:18" x14ac:dyDescent="0.35">
      <c r="A49" s="188" t="s">
        <v>516</v>
      </c>
      <c r="B49" s="94">
        <v>74</v>
      </c>
      <c r="C49" s="94">
        <v>1904032</v>
      </c>
      <c r="D49" s="95">
        <v>1875147.0830000006</v>
      </c>
      <c r="E49" s="92">
        <v>0.99</v>
      </c>
      <c r="F49" s="93">
        <v>1.0900000000000001</v>
      </c>
      <c r="G49" s="169">
        <v>74</v>
      </c>
      <c r="H49" s="120">
        <v>0.81499999999999995</v>
      </c>
      <c r="I49" s="120">
        <v>0.92700000000000005</v>
      </c>
      <c r="J49" s="120">
        <v>1.028</v>
      </c>
      <c r="K49" s="120">
        <v>1.181</v>
      </c>
      <c r="L49" s="142">
        <v>1.2649999999999999</v>
      </c>
    </row>
    <row r="50" spans="1:18" x14ac:dyDescent="0.35">
      <c r="A50" s="188" t="s">
        <v>517</v>
      </c>
      <c r="B50" s="94">
        <v>189</v>
      </c>
      <c r="C50" s="94">
        <v>5168762</v>
      </c>
      <c r="D50" s="95">
        <v>4823541.6159999985</v>
      </c>
      <c r="E50" s="92">
        <v>1.0369999999999999</v>
      </c>
      <c r="F50" s="93">
        <v>1.103</v>
      </c>
      <c r="G50" s="169">
        <v>189</v>
      </c>
      <c r="H50" s="120">
        <v>0.85899999999999999</v>
      </c>
      <c r="I50" s="120">
        <v>0.95699999999999996</v>
      </c>
      <c r="J50" s="120">
        <v>1.075</v>
      </c>
      <c r="K50" s="120">
        <v>1.167</v>
      </c>
      <c r="L50" s="142">
        <v>1.3</v>
      </c>
    </row>
    <row r="51" spans="1:18" x14ac:dyDescent="0.35">
      <c r="A51" s="188" t="s">
        <v>518</v>
      </c>
      <c r="B51" s="94">
        <v>17</v>
      </c>
      <c r="C51" s="94">
        <v>160364</v>
      </c>
      <c r="D51" s="95">
        <v>181294.87400000001</v>
      </c>
      <c r="E51" s="92">
        <v>0.77600000000000002</v>
      </c>
      <c r="F51" s="93">
        <v>0.94299999999999995</v>
      </c>
      <c r="G51" s="169">
        <v>17</v>
      </c>
      <c r="H51" s="120" t="s">
        <v>473</v>
      </c>
      <c r="I51" s="120" t="s">
        <v>473</v>
      </c>
      <c r="J51" s="120">
        <v>0.83</v>
      </c>
      <c r="K51" s="120" t="s">
        <v>473</v>
      </c>
      <c r="L51" s="142" t="s">
        <v>473</v>
      </c>
    </row>
    <row r="52" spans="1:18" x14ac:dyDescent="0.35">
      <c r="A52" s="189" t="s">
        <v>519</v>
      </c>
      <c r="B52" s="125">
        <v>80</v>
      </c>
      <c r="C52" s="125">
        <v>1903190</v>
      </c>
      <c r="D52" s="126">
        <v>1866158.7969999993</v>
      </c>
      <c r="E52" s="120">
        <v>0.97699999999999998</v>
      </c>
      <c r="F52" s="121">
        <v>1.054</v>
      </c>
      <c r="G52" s="169">
        <v>80</v>
      </c>
      <c r="H52" s="120">
        <v>0.88</v>
      </c>
      <c r="I52" s="120">
        <v>0.93899999999999995</v>
      </c>
      <c r="J52" s="120">
        <v>1.02</v>
      </c>
      <c r="K52" s="120">
        <v>1.1114999999999999</v>
      </c>
      <c r="L52" s="142">
        <v>1.1924999999999999</v>
      </c>
    </row>
    <row r="53" spans="1:18" x14ac:dyDescent="0.35">
      <c r="A53" s="190" t="s">
        <v>520</v>
      </c>
      <c r="B53" s="81">
        <v>5</v>
      </c>
      <c r="C53" s="94" t="s">
        <v>473</v>
      </c>
      <c r="D53" s="95" t="s">
        <v>473</v>
      </c>
      <c r="E53" s="92" t="s">
        <v>473</v>
      </c>
      <c r="F53" s="93" t="s">
        <v>473</v>
      </c>
      <c r="G53" s="169">
        <v>5</v>
      </c>
      <c r="H53" s="120" t="s">
        <v>473</v>
      </c>
      <c r="I53" s="120" t="s">
        <v>473</v>
      </c>
      <c r="J53" s="120" t="s">
        <v>473</v>
      </c>
      <c r="K53" s="120" t="s">
        <v>473</v>
      </c>
      <c r="L53" s="142" t="s">
        <v>473</v>
      </c>
    </row>
    <row r="54" spans="1:18" x14ac:dyDescent="0.35">
      <c r="A54" s="189" t="s">
        <v>521</v>
      </c>
      <c r="B54" s="125">
        <v>53</v>
      </c>
      <c r="C54" s="125">
        <v>1252636</v>
      </c>
      <c r="D54" s="126">
        <v>1374155.9089999998</v>
      </c>
      <c r="E54" s="120">
        <v>0.86799999999999999</v>
      </c>
      <c r="F54" s="121">
        <v>0.99299999999999999</v>
      </c>
      <c r="G54" s="169">
        <v>53</v>
      </c>
      <c r="H54" s="120">
        <v>0.749</v>
      </c>
      <c r="I54" s="120">
        <v>0.83799999999999997</v>
      </c>
      <c r="J54" s="120">
        <v>0.93300000000000005</v>
      </c>
      <c r="K54" s="120">
        <v>1.026</v>
      </c>
      <c r="L54" s="142">
        <v>1.165</v>
      </c>
    </row>
    <row r="55" spans="1:18" x14ac:dyDescent="0.35">
      <c r="A55" s="188" t="s">
        <v>522</v>
      </c>
      <c r="B55" s="94">
        <v>65</v>
      </c>
      <c r="C55" s="94">
        <v>778395</v>
      </c>
      <c r="D55" s="95">
        <v>871934.89300000016</v>
      </c>
      <c r="E55" s="120">
        <v>0.88600000000000001</v>
      </c>
      <c r="F55" s="121">
        <v>0.96</v>
      </c>
      <c r="G55" s="169">
        <v>65</v>
      </c>
      <c r="H55" s="120">
        <v>0.74299999999999999</v>
      </c>
      <c r="I55" s="120">
        <v>0.82699999999999996</v>
      </c>
      <c r="J55" s="120">
        <v>0.92</v>
      </c>
      <c r="K55" s="120">
        <v>0.999</v>
      </c>
      <c r="L55" s="142">
        <v>1.05</v>
      </c>
    </row>
    <row r="56" spans="1:18" x14ac:dyDescent="0.35">
      <c r="A56" s="188" t="s">
        <v>523</v>
      </c>
      <c r="B56" s="94">
        <v>15</v>
      </c>
      <c r="C56" s="94">
        <v>200748</v>
      </c>
      <c r="D56" s="95">
        <v>164631.628</v>
      </c>
      <c r="E56" s="120">
        <v>1.052</v>
      </c>
      <c r="F56" s="121">
        <v>1.33</v>
      </c>
      <c r="G56" s="169">
        <v>15</v>
      </c>
      <c r="H56" s="120" t="s">
        <v>473</v>
      </c>
      <c r="I56" s="120" t="s">
        <v>473</v>
      </c>
      <c r="J56" s="120">
        <v>1.1639999999999999</v>
      </c>
      <c r="K56" s="120" t="s">
        <v>473</v>
      </c>
      <c r="L56" s="142" t="s">
        <v>473</v>
      </c>
    </row>
    <row r="57" spans="1:18" ht="15" thickBot="1" x14ac:dyDescent="0.4">
      <c r="A57" s="191" t="s">
        <v>524</v>
      </c>
      <c r="B57" s="146">
        <v>4</v>
      </c>
      <c r="C57" s="94" t="s">
        <v>473</v>
      </c>
      <c r="D57" s="95" t="s">
        <v>473</v>
      </c>
      <c r="E57" s="92" t="s">
        <v>473</v>
      </c>
      <c r="F57" s="93" t="s">
        <v>473</v>
      </c>
      <c r="G57" s="170">
        <v>4</v>
      </c>
      <c r="H57" s="120" t="s">
        <v>473</v>
      </c>
      <c r="I57" s="120" t="s">
        <v>473</v>
      </c>
      <c r="J57" s="120" t="s">
        <v>473</v>
      </c>
      <c r="K57" s="120" t="s">
        <v>473</v>
      </c>
      <c r="L57" s="142" t="s">
        <v>473</v>
      </c>
    </row>
    <row r="58" spans="1:18" s="154" customFormat="1" ht="16.5" customHeight="1" x14ac:dyDescent="0.35">
      <c r="A58" s="265" t="s">
        <v>528</v>
      </c>
      <c r="B58" s="265"/>
      <c r="C58" s="265"/>
      <c r="D58" s="265"/>
      <c r="E58" s="265"/>
      <c r="F58" s="265"/>
      <c r="G58" s="265"/>
      <c r="H58" s="265"/>
      <c r="I58" s="265"/>
      <c r="J58" s="265"/>
      <c r="K58" s="265"/>
      <c r="L58" s="265"/>
      <c r="M58" s="9"/>
    </row>
    <row r="59" spans="1:18" s="154" customFormat="1" x14ac:dyDescent="0.35">
      <c r="A59" s="266"/>
      <c r="B59" s="266"/>
      <c r="C59" s="266"/>
      <c r="D59" s="266"/>
      <c r="E59" s="266"/>
      <c r="F59" s="266"/>
      <c r="G59" s="266"/>
      <c r="H59" s="266"/>
      <c r="I59" s="266"/>
      <c r="J59" s="266"/>
      <c r="K59" s="266"/>
      <c r="L59" s="266"/>
      <c r="M59" s="9"/>
    </row>
    <row r="60" spans="1:18" s="154" customFormat="1" x14ac:dyDescent="0.35">
      <c r="A60" s="8"/>
      <c r="B60" s="201"/>
      <c r="C60" s="202"/>
      <c r="D60" s="202"/>
      <c r="E60" s="1"/>
      <c r="F60" s="9"/>
      <c r="G60" s="9"/>
      <c r="H60" s="202"/>
      <c r="I60" s="9"/>
      <c r="J60" s="9"/>
      <c r="K60" s="9"/>
      <c r="L60" s="9"/>
      <c r="M60" s="9"/>
    </row>
    <row r="61" spans="1:18" s="154" customFormat="1" x14ac:dyDescent="0.35">
      <c r="A61" s="8"/>
      <c r="B61" s="201"/>
      <c r="C61" s="202"/>
      <c r="D61" s="202"/>
      <c r="E61" s="1"/>
      <c r="F61" s="9"/>
      <c r="G61" s="9"/>
      <c r="H61" s="202"/>
      <c r="I61" s="9"/>
      <c r="J61" s="9"/>
      <c r="K61" s="9"/>
      <c r="L61" s="9"/>
      <c r="M61" s="9"/>
    </row>
    <row r="62" spans="1:18" s="154" customFormat="1" ht="18.5" thickBot="1" x14ac:dyDescent="0.45">
      <c r="A62" s="131" t="s">
        <v>615</v>
      </c>
      <c r="B62" s="155"/>
      <c r="C62" s="155"/>
      <c r="D62" s="155"/>
      <c r="E62" s="155"/>
      <c r="F62" s="155"/>
      <c r="G62" s="155"/>
      <c r="H62" s="155"/>
      <c r="I62" s="155"/>
      <c r="J62" s="155"/>
      <c r="K62" s="155"/>
      <c r="L62" s="155"/>
      <c r="M62" s="155"/>
    </row>
    <row r="63" spans="1:18" s="154" customFormat="1" ht="29.5" customHeight="1" thickBot="1" x14ac:dyDescent="0.4">
      <c r="A63" s="200"/>
      <c r="B63" s="175"/>
      <c r="C63" s="258" t="s">
        <v>167</v>
      </c>
      <c r="D63" s="259"/>
      <c r="E63" s="260" t="s">
        <v>468</v>
      </c>
      <c r="F63" s="261"/>
      <c r="G63" s="262" t="s">
        <v>469</v>
      </c>
      <c r="H63" s="263"/>
      <c r="I63" s="263"/>
      <c r="J63" s="263"/>
      <c r="K63" s="263"/>
      <c r="L63" s="264"/>
    </row>
    <row r="64" spans="1:18" s="90" customFormat="1" ht="44.5" x14ac:dyDescent="0.35">
      <c r="A64" s="187" t="s">
        <v>470</v>
      </c>
      <c r="B64" s="176" t="s">
        <v>471</v>
      </c>
      <c r="C64" s="177" t="s">
        <v>173</v>
      </c>
      <c r="D64" s="178" t="s">
        <v>174</v>
      </c>
      <c r="E64" s="179" t="s">
        <v>176</v>
      </c>
      <c r="F64" s="180" t="s">
        <v>177</v>
      </c>
      <c r="G64" s="179" t="s">
        <v>674</v>
      </c>
      <c r="H64" s="179" t="s">
        <v>180</v>
      </c>
      <c r="I64" s="179" t="s">
        <v>183</v>
      </c>
      <c r="J64" s="179" t="s">
        <v>188</v>
      </c>
      <c r="K64" s="179" t="s">
        <v>193</v>
      </c>
      <c r="L64" s="181" t="s">
        <v>196</v>
      </c>
      <c r="M64" s="154"/>
      <c r="N64" s="154"/>
      <c r="O64" s="154"/>
      <c r="P64" s="154"/>
      <c r="Q64" s="154"/>
      <c r="R64" s="154"/>
    </row>
    <row r="65" spans="1:12" x14ac:dyDescent="0.35">
      <c r="A65" s="188" t="s">
        <v>472</v>
      </c>
      <c r="B65" s="94">
        <v>7</v>
      </c>
      <c r="C65" s="94" t="s">
        <v>473</v>
      </c>
      <c r="D65" s="95" t="s">
        <v>473</v>
      </c>
      <c r="E65" s="92" t="s">
        <v>473</v>
      </c>
      <c r="F65" s="93" t="s">
        <v>473</v>
      </c>
      <c r="G65" s="169">
        <v>7</v>
      </c>
      <c r="H65" s="120" t="s">
        <v>473</v>
      </c>
      <c r="I65" s="120" t="s">
        <v>473</v>
      </c>
      <c r="J65" s="120" t="s">
        <v>473</v>
      </c>
      <c r="K65" s="120" t="s">
        <v>473</v>
      </c>
      <c r="L65" s="142" t="s">
        <v>473</v>
      </c>
    </row>
    <row r="66" spans="1:12" x14ac:dyDescent="0.35">
      <c r="A66" s="188" t="s">
        <v>474</v>
      </c>
      <c r="B66" s="94">
        <v>23</v>
      </c>
      <c r="C66" s="94">
        <v>154265</v>
      </c>
      <c r="D66" s="95">
        <v>127591.46</v>
      </c>
      <c r="E66" s="120">
        <v>0.98</v>
      </c>
      <c r="F66" s="121">
        <v>1.2669999999999999</v>
      </c>
      <c r="G66" s="169">
        <v>23</v>
      </c>
      <c r="H66" s="120">
        <v>0.624</v>
      </c>
      <c r="I66" s="120">
        <v>0.877</v>
      </c>
      <c r="J66" s="120">
        <v>1.167</v>
      </c>
      <c r="K66" s="120">
        <v>1.2949999999999999</v>
      </c>
      <c r="L66" s="142">
        <v>1.385</v>
      </c>
    </row>
    <row r="67" spans="1:12" x14ac:dyDescent="0.35">
      <c r="A67" s="188" t="s">
        <v>475</v>
      </c>
      <c r="B67" s="94">
        <v>37</v>
      </c>
      <c r="C67" s="94">
        <v>190812</v>
      </c>
      <c r="D67" s="95">
        <v>170042.72600000005</v>
      </c>
      <c r="E67" s="120">
        <v>0.98699999999999999</v>
      </c>
      <c r="F67" s="121">
        <v>1.2450000000000001</v>
      </c>
      <c r="G67" s="169">
        <v>37</v>
      </c>
      <c r="H67" s="120">
        <v>0.629</v>
      </c>
      <c r="I67" s="120">
        <v>0.90100000000000002</v>
      </c>
      <c r="J67" s="120">
        <v>1.129</v>
      </c>
      <c r="K67" s="120">
        <v>1.276</v>
      </c>
      <c r="L67" s="142">
        <v>1.5029999999999999</v>
      </c>
    </row>
    <row r="68" spans="1:12" x14ac:dyDescent="0.35">
      <c r="A68" s="188" t="s">
        <v>476</v>
      </c>
      <c r="B68" s="94">
        <v>22</v>
      </c>
      <c r="C68" s="94">
        <v>123480</v>
      </c>
      <c r="D68" s="95">
        <v>115088.05099999998</v>
      </c>
      <c r="E68" s="120">
        <v>0.79700000000000004</v>
      </c>
      <c r="F68" s="121">
        <v>1.177</v>
      </c>
      <c r="G68" s="169">
        <v>22</v>
      </c>
      <c r="H68" s="120">
        <v>0.57699999999999996</v>
      </c>
      <c r="I68" s="120">
        <v>0.76600000000000001</v>
      </c>
      <c r="J68" s="120">
        <v>1.0310000000000001</v>
      </c>
      <c r="K68" s="120">
        <v>1.177</v>
      </c>
      <c r="L68" s="142">
        <v>1.3260000000000001</v>
      </c>
    </row>
    <row r="69" spans="1:12" x14ac:dyDescent="0.35">
      <c r="A69" s="188" t="s">
        <v>477</v>
      </c>
      <c r="B69" s="94">
        <v>184</v>
      </c>
      <c r="C69" s="94">
        <v>1410761</v>
      </c>
      <c r="D69" s="95">
        <v>1275761.1709999999</v>
      </c>
      <c r="E69" s="120">
        <v>1.0369999999999999</v>
      </c>
      <c r="F69" s="121">
        <v>1.137</v>
      </c>
      <c r="G69" s="169">
        <v>184</v>
      </c>
      <c r="H69" s="120">
        <v>0.63600000000000001</v>
      </c>
      <c r="I69" s="120">
        <v>0.84499999999999997</v>
      </c>
      <c r="J69" s="120">
        <v>1.0905</v>
      </c>
      <c r="K69" s="120">
        <v>1.3939999999999999</v>
      </c>
      <c r="L69" s="142">
        <v>1.63</v>
      </c>
    </row>
    <row r="70" spans="1:12" x14ac:dyDescent="0.35">
      <c r="A70" s="188" t="s">
        <v>478</v>
      </c>
      <c r="B70" s="94">
        <v>58</v>
      </c>
      <c r="C70" s="94">
        <v>176236</v>
      </c>
      <c r="D70" s="95">
        <v>251999.46</v>
      </c>
      <c r="E70" s="120">
        <v>0.65800000000000003</v>
      </c>
      <c r="F70" s="121">
        <v>0.80600000000000005</v>
      </c>
      <c r="G70" s="169">
        <v>58</v>
      </c>
      <c r="H70" s="120">
        <v>0.437</v>
      </c>
      <c r="I70" s="120">
        <v>0.53400000000000003</v>
      </c>
      <c r="J70" s="120">
        <v>0.71099999999999997</v>
      </c>
      <c r="K70" s="120">
        <v>0.85099999999999998</v>
      </c>
      <c r="L70" s="142">
        <v>1.008</v>
      </c>
    </row>
    <row r="71" spans="1:12" x14ac:dyDescent="0.35">
      <c r="A71" s="188" t="s">
        <v>479</v>
      </c>
      <c r="B71" s="94">
        <v>22</v>
      </c>
      <c r="C71" s="94">
        <v>144589</v>
      </c>
      <c r="D71" s="95">
        <v>204298.10499999998</v>
      </c>
      <c r="E71" s="120">
        <v>0.63100000000000001</v>
      </c>
      <c r="F71" s="121">
        <v>0.79100000000000004</v>
      </c>
      <c r="G71" s="169">
        <v>22</v>
      </c>
      <c r="H71" s="120">
        <v>0.41899999999999998</v>
      </c>
      <c r="I71" s="120">
        <v>0.55300000000000005</v>
      </c>
      <c r="J71" s="120">
        <v>0.65650000000000008</v>
      </c>
      <c r="K71" s="120">
        <v>0.79100000000000004</v>
      </c>
      <c r="L71" s="142">
        <v>0.99299999999999999</v>
      </c>
    </row>
    <row r="72" spans="1:12" x14ac:dyDescent="0.35">
      <c r="A72" s="188" t="s">
        <v>480</v>
      </c>
      <c r="B72" s="94">
        <v>3</v>
      </c>
      <c r="C72" s="94" t="s">
        <v>473</v>
      </c>
      <c r="D72" s="95" t="s">
        <v>473</v>
      </c>
      <c r="E72" s="92" t="s">
        <v>473</v>
      </c>
      <c r="F72" s="93" t="s">
        <v>473</v>
      </c>
      <c r="G72" s="169">
        <v>3</v>
      </c>
      <c r="H72" s="120" t="s">
        <v>473</v>
      </c>
      <c r="I72" s="120" t="s">
        <v>473</v>
      </c>
      <c r="J72" s="120" t="s">
        <v>473</v>
      </c>
      <c r="K72" s="120" t="s">
        <v>473</v>
      </c>
      <c r="L72" s="142" t="s">
        <v>473</v>
      </c>
    </row>
    <row r="73" spans="1:12" x14ac:dyDescent="0.35">
      <c r="A73" s="188" t="s">
        <v>481</v>
      </c>
      <c r="B73" s="94">
        <v>3</v>
      </c>
      <c r="C73" s="94" t="s">
        <v>473</v>
      </c>
      <c r="D73" s="95" t="s">
        <v>473</v>
      </c>
      <c r="E73" s="92" t="s">
        <v>473</v>
      </c>
      <c r="F73" s="93" t="s">
        <v>473</v>
      </c>
      <c r="G73" s="169">
        <v>3</v>
      </c>
      <c r="H73" s="120" t="s">
        <v>473</v>
      </c>
      <c r="I73" s="120" t="s">
        <v>473</v>
      </c>
      <c r="J73" s="120" t="s">
        <v>473</v>
      </c>
      <c r="K73" s="120" t="s">
        <v>473</v>
      </c>
      <c r="L73" s="142" t="s">
        <v>473</v>
      </c>
    </row>
    <row r="74" spans="1:12" x14ac:dyDescent="0.35">
      <c r="A74" s="188" t="s">
        <v>482</v>
      </c>
      <c r="B74" s="94">
        <v>127</v>
      </c>
      <c r="C74" s="94">
        <v>1126518</v>
      </c>
      <c r="D74" s="95">
        <v>958599.87400000019</v>
      </c>
      <c r="E74" s="120">
        <v>1.1140000000000001</v>
      </c>
      <c r="F74" s="121">
        <v>1.252</v>
      </c>
      <c r="G74" s="169">
        <v>126</v>
      </c>
      <c r="H74" s="120">
        <v>0.85499999999999998</v>
      </c>
      <c r="I74" s="120">
        <v>0.995</v>
      </c>
      <c r="J74" s="120">
        <v>1.1795</v>
      </c>
      <c r="K74" s="120">
        <v>1.35</v>
      </c>
      <c r="L74" s="142">
        <v>1.5489999999999999</v>
      </c>
    </row>
    <row r="75" spans="1:12" x14ac:dyDescent="0.35">
      <c r="A75" s="188" t="s">
        <v>483</v>
      </c>
      <c r="B75" s="94">
        <v>64</v>
      </c>
      <c r="C75" s="94">
        <v>523710</v>
      </c>
      <c r="D75" s="95">
        <v>499000.48399999982</v>
      </c>
      <c r="E75" s="120">
        <v>1.046</v>
      </c>
      <c r="F75" s="121">
        <v>1.18</v>
      </c>
      <c r="G75" s="169">
        <v>64</v>
      </c>
      <c r="H75" s="120">
        <v>0.63800000000000001</v>
      </c>
      <c r="I75" s="120">
        <v>0.85099999999999998</v>
      </c>
      <c r="J75" s="120">
        <v>1.085</v>
      </c>
      <c r="K75" s="120">
        <v>1.2435</v>
      </c>
      <c r="L75" s="142">
        <v>1.4159999999999999</v>
      </c>
    </row>
    <row r="76" spans="1:12" x14ac:dyDescent="0.35">
      <c r="A76" s="188" t="s">
        <v>484</v>
      </c>
      <c r="B76" s="94">
        <v>8</v>
      </c>
      <c r="C76" s="94" t="s">
        <v>473</v>
      </c>
      <c r="D76" s="95" t="s">
        <v>473</v>
      </c>
      <c r="E76" s="92" t="s">
        <v>473</v>
      </c>
      <c r="F76" s="93" t="s">
        <v>473</v>
      </c>
      <c r="G76" s="169">
        <v>8</v>
      </c>
      <c r="H76" s="120" t="s">
        <v>473</v>
      </c>
      <c r="I76" s="120" t="s">
        <v>473</v>
      </c>
      <c r="J76" s="120" t="s">
        <v>473</v>
      </c>
      <c r="K76" s="120" t="s">
        <v>473</v>
      </c>
      <c r="L76" s="142" t="s">
        <v>473</v>
      </c>
    </row>
    <row r="77" spans="1:12" x14ac:dyDescent="0.35">
      <c r="A77" s="188" t="s">
        <v>485</v>
      </c>
      <c r="B77" s="94">
        <v>19</v>
      </c>
      <c r="C77" s="94">
        <v>73392</v>
      </c>
      <c r="D77" s="95">
        <v>90018.960999999981</v>
      </c>
      <c r="E77" s="120">
        <v>0.78900000000000003</v>
      </c>
      <c r="F77" s="121">
        <v>1.395</v>
      </c>
      <c r="G77" s="169">
        <v>19</v>
      </c>
      <c r="H77" s="120" t="s">
        <v>473</v>
      </c>
      <c r="I77" s="120" t="s">
        <v>473</v>
      </c>
      <c r="J77" s="120">
        <v>0.89300000000000002</v>
      </c>
      <c r="K77" s="120" t="s">
        <v>473</v>
      </c>
      <c r="L77" s="142" t="s">
        <v>473</v>
      </c>
    </row>
    <row r="78" spans="1:12" x14ac:dyDescent="0.35">
      <c r="A78" s="188" t="s">
        <v>486</v>
      </c>
      <c r="B78" s="94">
        <v>14</v>
      </c>
      <c r="C78" s="94">
        <v>35145</v>
      </c>
      <c r="D78" s="95">
        <v>44880.208999999988</v>
      </c>
      <c r="E78" s="92">
        <v>0.69</v>
      </c>
      <c r="F78" s="93">
        <v>1.272</v>
      </c>
      <c r="G78" s="169">
        <v>14</v>
      </c>
      <c r="H78" s="120" t="s">
        <v>473</v>
      </c>
      <c r="I78" s="120" t="s">
        <v>473</v>
      </c>
      <c r="J78" s="120">
        <v>0.84750000000000003</v>
      </c>
      <c r="K78" s="120" t="s">
        <v>473</v>
      </c>
      <c r="L78" s="142" t="s">
        <v>473</v>
      </c>
    </row>
    <row r="79" spans="1:12" x14ac:dyDescent="0.35">
      <c r="A79" s="188" t="s">
        <v>487</v>
      </c>
      <c r="B79" s="94">
        <v>64</v>
      </c>
      <c r="C79" s="94">
        <v>472061</v>
      </c>
      <c r="D79" s="95">
        <v>432385.04800000007</v>
      </c>
      <c r="E79" s="120">
        <v>1.0669999999999999</v>
      </c>
      <c r="F79" s="121">
        <v>1.2769999999999999</v>
      </c>
      <c r="G79" s="169">
        <v>64</v>
      </c>
      <c r="H79" s="120">
        <v>0.74399999999999999</v>
      </c>
      <c r="I79" s="120">
        <v>0.96750000000000003</v>
      </c>
      <c r="J79" s="120">
        <v>1.1364999999999998</v>
      </c>
      <c r="K79" s="120">
        <v>1.3555000000000001</v>
      </c>
      <c r="L79" s="142">
        <v>1.512</v>
      </c>
    </row>
    <row r="80" spans="1:12" x14ac:dyDescent="0.35">
      <c r="A80" s="188" t="s">
        <v>488</v>
      </c>
      <c r="B80" s="94">
        <v>86</v>
      </c>
      <c r="C80" s="94">
        <v>419259</v>
      </c>
      <c r="D80" s="95">
        <v>375587.41600000008</v>
      </c>
      <c r="E80" s="120">
        <v>1.117</v>
      </c>
      <c r="F80" s="121">
        <v>1.3520000000000001</v>
      </c>
      <c r="G80" s="169">
        <v>86</v>
      </c>
      <c r="H80" s="120">
        <v>0.748</v>
      </c>
      <c r="I80" s="120">
        <v>0.95299999999999996</v>
      </c>
      <c r="J80" s="120">
        <v>1.2490000000000001</v>
      </c>
      <c r="K80" s="120">
        <v>1.4650000000000001</v>
      </c>
      <c r="L80" s="142">
        <v>1.91</v>
      </c>
    </row>
    <row r="81" spans="1:12" x14ac:dyDescent="0.35">
      <c r="A81" s="188" t="s">
        <v>489</v>
      </c>
      <c r="B81" s="94">
        <v>28</v>
      </c>
      <c r="C81" s="94">
        <v>71002</v>
      </c>
      <c r="D81" s="95">
        <v>76110.990000000034</v>
      </c>
      <c r="E81" s="120">
        <v>0.83499999999999996</v>
      </c>
      <c r="F81" s="121">
        <v>1.173</v>
      </c>
      <c r="G81" s="169">
        <v>27</v>
      </c>
      <c r="H81" s="120">
        <v>0.53800000000000003</v>
      </c>
      <c r="I81" s="120">
        <v>0.78500000000000003</v>
      </c>
      <c r="J81" s="120">
        <v>0.95499999999999996</v>
      </c>
      <c r="K81" s="120">
        <v>1.181</v>
      </c>
      <c r="L81" s="142">
        <v>1.3580000000000001</v>
      </c>
    </row>
    <row r="82" spans="1:12" x14ac:dyDescent="0.35">
      <c r="A82" s="188" t="s">
        <v>490</v>
      </c>
      <c r="B82" s="94">
        <v>64</v>
      </c>
      <c r="C82" s="94">
        <v>298931</v>
      </c>
      <c r="D82" s="95">
        <v>288747.77399999992</v>
      </c>
      <c r="E82" s="120">
        <v>0.97899999999999998</v>
      </c>
      <c r="F82" s="121">
        <v>1.292</v>
      </c>
      <c r="G82" s="169">
        <v>64</v>
      </c>
      <c r="H82" s="120">
        <v>0.67</v>
      </c>
      <c r="I82" s="120">
        <v>0.83199999999999996</v>
      </c>
      <c r="J82" s="120">
        <v>1.0705</v>
      </c>
      <c r="K82" s="120">
        <v>1.4769999999999999</v>
      </c>
      <c r="L82" s="142">
        <v>1.806</v>
      </c>
    </row>
    <row r="83" spans="1:12" x14ac:dyDescent="0.35">
      <c r="A83" s="188" t="s">
        <v>491</v>
      </c>
      <c r="B83" s="94">
        <v>58</v>
      </c>
      <c r="C83" s="94">
        <v>278471</v>
      </c>
      <c r="D83" s="95">
        <v>235329.39999999994</v>
      </c>
      <c r="E83" s="120">
        <v>0.98399999999999999</v>
      </c>
      <c r="F83" s="121">
        <v>1.27</v>
      </c>
      <c r="G83" s="169">
        <v>56</v>
      </c>
      <c r="H83" s="120">
        <v>0.69899999999999995</v>
      </c>
      <c r="I83" s="120">
        <v>0.9375</v>
      </c>
      <c r="J83" s="120">
        <v>1.1240000000000001</v>
      </c>
      <c r="K83" s="120">
        <v>1.448</v>
      </c>
      <c r="L83" s="142">
        <v>1.9810000000000001</v>
      </c>
    </row>
    <row r="84" spans="1:12" x14ac:dyDescent="0.35">
      <c r="A84" s="188" t="s">
        <v>492</v>
      </c>
      <c r="B84" s="94">
        <v>35</v>
      </c>
      <c r="C84" s="94">
        <v>238653</v>
      </c>
      <c r="D84" s="95">
        <v>318132.92700000008</v>
      </c>
      <c r="E84" s="120">
        <v>0.50600000000000001</v>
      </c>
      <c r="F84" s="121">
        <v>0.80200000000000005</v>
      </c>
      <c r="G84" s="169">
        <v>35</v>
      </c>
      <c r="H84" s="120">
        <v>0.36699999999999999</v>
      </c>
      <c r="I84" s="120">
        <v>0.48</v>
      </c>
      <c r="J84" s="120">
        <v>0.67100000000000004</v>
      </c>
      <c r="K84" s="120">
        <v>0.96399999999999997</v>
      </c>
      <c r="L84" s="142">
        <v>1.0529999999999999</v>
      </c>
    </row>
    <row r="85" spans="1:12" x14ac:dyDescent="0.35">
      <c r="A85" s="188" t="s">
        <v>493</v>
      </c>
      <c r="B85" s="94">
        <v>21</v>
      </c>
      <c r="C85" s="94">
        <v>182791</v>
      </c>
      <c r="D85" s="95">
        <v>178074.55299999999</v>
      </c>
      <c r="E85" s="120">
        <v>0.83</v>
      </c>
      <c r="F85" s="121">
        <v>1.258</v>
      </c>
      <c r="G85" s="169">
        <v>21</v>
      </c>
      <c r="H85" s="120">
        <v>0.72099999999999997</v>
      </c>
      <c r="I85" s="120">
        <v>0.83</v>
      </c>
      <c r="J85" s="120">
        <v>1.0900000000000001</v>
      </c>
      <c r="K85" s="120">
        <v>1.258</v>
      </c>
      <c r="L85" s="142">
        <v>1.4319999999999999</v>
      </c>
    </row>
    <row r="86" spans="1:12" x14ac:dyDescent="0.35">
      <c r="A86" s="188" t="s">
        <v>494</v>
      </c>
      <c r="B86" s="94">
        <v>18</v>
      </c>
      <c r="C86" s="94">
        <v>74068</v>
      </c>
      <c r="D86" s="95">
        <v>82758.524000000005</v>
      </c>
      <c r="E86" s="120">
        <v>0.82899999999999996</v>
      </c>
      <c r="F86" s="121">
        <v>1.21</v>
      </c>
      <c r="G86" s="169">
        <v>17</v>
      </c>
      <c r="H86" s="120" t="s">
        <v>473</v>
      </c>
      <c r="I86" s="120" t="s">
        <v>473</v>
      </c>
      <c r="J86" s="120">
        <v>1.1519999999999999</v>
      </c>
      <c r="K86" s="120" t="s">
        <v>473</v>
      </c>
      <c r="L86" s="142" t="s">
        <v>473</v>
      </c>
    </row>
    <row r="87" spans="1:12" x14ac:dyDescent="0.35">
      <c r="A87" s="188" t="s">
        <v>495</v>
      </c>
      <c r="B87" s="94">
        <v>50</v>
      </c>
      <c r="C87" s="94">
        <v>269951</v>
      </c>
      <c r="D87" s="95">
        <v>347000.30099999998</v>
      </c>
      <c r="E87" s="120">
        <v>0.73399999999999999</v>
      </c>
      <c r="F87" s="121">
        <v>0.86099999999999999</v>
      </c>
      <c r="G87" s="169">
        <v>50</v>
      </c>
      <c r="H87" s="120">
        <v>0.55249999999999999</v>
      </c>
      <c r="I87" s="120">
        <v>0.64200000000000002</v>
      </c>
      <c r="J87" s="120">
        <v>0.78300000000000003</v>
      </c>
      <c r="K87" s="120">
        <v>0.92</v>
      </c>
      <c r="L87" s="142">
        <v>1.2250000000000001</v>
      </c>
    </row>
    <row r="88" spans="1:12" x14ac:dyDescent="0.35">
      <c r="A88" s="188" t="s">
        <v>496</v>
      </c>
      <c r="B88" s="94">
        <v>52</v>
      </c>
      <c r="C88" s="94">
        <v>215235</v>
      </c>
      <c r="D88" s="95">
        <v>259047.921</v>
      </c>
      <c r="E88" s="120">
        <v>0.755</v>
      </c>
      <c r="F88" s="121">
        <v>0.95099999999999996</v>
      </c>
      <c r="G88" s="169">
        <v>52</v>
      </c>
      <c r="H88" s="120">
        <v>0.56000000000000005</v>
      </c>
      <c r="I88" s="120">
        <v>0.68650000000000011</v>
      </c>
      <c r="J88" s="120">
        <v>0.86199999999999999</v>
      </c>
      <c r="K88" s="120">
        <v>1.097</v>
      </c>
      <c r="L88" s="142">
        <v>1.4350000000000001</v>
      </c>
    </row>
    <row r="89" spans="1:12" x14ac:dyDescent="0.35">
      <c r="A89" s="188" t="s">
        <v>497</v>
      </c>
      <c r="B89" s="94">
        <v>72</v>
      </c>
      <c r="C89" s="94">
        <v>436100</v>
      </c>
      <c r="D89" s="95">
        <v>434407.43000000005</v>
      </c>
      <c r="E89" s="120">
        <v>1.0009999999999999</v>
      </c>
      <c r="F89" s="121">
        <v>1.171</v>
      </c>
      <c r="G89" s="169">
        <v>72</v>
      </c>
      <c r="H89" s="120">
        <v>0.64400000000000002</v>
      </c>
      <c r="I89" s="120">
        <v>0.86099999999999999</v>
      </c>
      <c r="J89" s="120">
        <v>1.0775000000000001</v>
      </c>
      <c r="K89" s="120">
        <v>1.2589999999999999</v>
      </c>
      <c r="L89" s="142">
        <v>1.673</v>
      </c>
    </row>
    <row r="90" spans="1:12" x14ac:dyDescent="0.35">
      <c r="A90" s="188" t="s">
        <v>498</v>
      </c>
      <c r="B90" s="94">
        <v>26</v>
      </c>
      <c r="C90" s="94">
        <v>197519</v>
      </c>
      <c r="D90" s="95">
        <v>139158.49799999996</v>
      </c>
      <c r="E90" s="120">
        <v>1.218</v>
      </c>
      <c r="F90" s="121">
        <v>1.7290000000000001</v>
      </c>
      <c r="G90" s="169">
        <v>26</v>
      </c>
      <c r="H90" s="120">
        <v>1.0449999999999999</v>
      </c>
      <c r="I90" s="120">
        <v>1.1850000000000001</v>
      </c>
      <c r="J90" s="120">
        <v>1.3895</v>
      </c>
      <c r="K90" s="120">
        <v>1.748</v>
      </c>
      <c r="L90" s="142">
        <v>1.95</v>
      </c>
    </row>
    <row r="91" spans="1:12" x14ac:dyDescent="0.35">
      <c r="A91" s="188" t="s">
        <v>499</v>
      </c>
      <c r="B91" s="94">
        <v>19</v>
      </c>
      <c r="C91" s="94">
        <v>34151</v>
      </c>
      <c r="D91" s="95">
        <v>53270.64</v>
      </c>
      <c r="E91" s="120">
        <v>0.59199999999999997</v>
      </c>
      <c r="F91" s="121">
        <v>0.875</v>
      </c>
      <c r="G91" s="169">
        <v>19</v>
      </c>
      <c r="H91" s="120" t="s">
        <v>473</v>
      </c>
      <c r="I91" s="120" t="s">
        <v>473</v>
      </c>
      <c r="J91" s="120">
        <v>0.66900000000000004</v>
      </c>
      <c r="K91" s="120" t="s">
        <v>473</v>
      </c>
      <c r="L91" s="142" t="s">
        <v>473</v>
      </c>
    </row>
    <row r="92" spans="1:12" x14ac:dyDescent="0.35">
      <c r="A92" s="188" t="s">
        <v>500</v>
      </c>
      <c r="B92" s="94">
        <v>80</v>
      </c>
      <c r="C92" s="94">
        <v>481431</v>
      </c>
      <c r="D92" s="95">
        <v>486605.8780000002</v>
      </c>
      <c r="E92" s="120">
        <v>0.96799999999999997</v>
      </c>
      <c r="F92" s="121">
        <v>1.157</v>
      </c>
      <c r="G92" s="169">
        <v>80</v>
      </c>
      <c r="H92" s="120">
        <v>0.60699999999999998</v>
      </c>
      <c r="I92" s="120">
        <v>0.8075</v>
      </c>
      <c r="J92" s="120">
        <v>1.0740000000000001</v>
      </c>
      <c r="K92" s="120">
        <v>1.3045</v>
      </c>
      <c r="L92" s="142">
        <v>1.4904999999999999</v>
      </c>
    </row>
    <row r="93" spans="1:12" x14ac:dyDescent="0.35">
      <c r="A93" s="188" t="s">
        <v>501</v>
      </c>
      <c r="B93" s="94">
        <v>13</v>
      </c>
      <c r="C93" s="94">
        <v>44092</v>
      </c>
      <c r="D93" s="95">
        <v>43453.243000000002</v>
      </c>
      <c r="E93" s="92">
        <v>0.63200000000000001</v>
      </c>
      <c r="F93" s="93">
        <v>1.633</v>
      </c>
      <c r="G93" s="169">
        <v>13</v>
      </c>
      <c r="H93" s="120" t="s">
        <v>473</v>
      </c>
      <c r="I93" s="120" t="s">
        <v>473</v>
      </c>
      <c r="J93" s="120">
        <v>1.04</v>
      </c>
      <c r="K93" s="120" t="s">
        <v>473</v>
      </c>
      <c r="L93" s="142" t="s">
        <v>473</v>
      </c>
    </row>
    <row r="94" spans="1:12" x14ac:dyDescent="0.35">
      <c r="A94" s="188" t="s">
        <v>502</v>
      </c>
      <c r="B94" s="94">
        <v>17</v>
      </c>
      <c r="C94" s="94">
        <v>71393</v>
      </c>
      <c r="D94" s="95">
        <v>81428.861999999994</v>
      </c>
      <c r="E94" s="120">
        <v>0.8</v>
      </c>
      <c r="F94" s="121">
        <v>1.34</v>
      </c>
      <c r="G94" s="169">
        <v>17</v>
      </c>
      <c r="H94" s="120" t="s">
        <v>473</v>
      </c>
      <c r="I94" s="120" t="s">
        <v>473</v>
      </c>
      <c r="J94" s="120">
        <v>1.1419999999999999</v>
      </c>
      <c r="K94" s="120" t="s">
        <v>473</v>
      </c>
      <c r="L94" s="142" t="s">
        <v>473</v>
      </c>
    </row>
    <row r="95" spans="1:12" x14ac:dyDescent="0.35">
      <c r="A95" s="188" t="s">
        <v>503</v>
      </c>
      <c r="B95" s="94">
        <v>10</v>
      </c>
      <c r="C95" s="94">
        <v>36975</v>
      </c>
      <c r="D95" s="95">
        <v>44867.826000000001</v>
      </c>
      <c r="E95" s="92">
        <v>0.40899999999999997</v>
      </c>
      <c r="F95" s="93">
        <v>0.90600000000000003</v>
      </c>
      <c r="G95" s="169">
        <v>10</v>
      </c>
      <c r="H95" s="120" t="s">
        <v>473</v>
      </c>
      <c r="I95" s="120" t="s">
        <v>473</v>
      </c>
      <c r="J95" s="120">
        <v>0.76500000000000001</v>
      </c>
      <c r="K95" s="120" t="s">
        <v>473</v>
      </c>
      <c r="L95" s="142" t="s">
        <v>473</v>
      </c>
    </row>
    <row r="96" spans="1:12" x14ac:dyDescent="0.35">
      <c r="A96" s="188" t="s">
        <v>504</v>
      </c>
      <c r="B96" s="94">
        <v>46</v>
      </c>
      <c r="C96" s="94">
        <v>366036</v>
      </c>
      <c r="D96" s="95">
        <v>335667.88099999994</v>
      </c>
      <c r="E96" s="120">
        <v>0.95399999999999996</v>
      </c>
      <c r="F96" s="121">
        <v>1.216</v>
      </c>
      <c r="G96" s="169">
        <v>46</v>
      </c>
      <c r="H96" s="120">
        <v>0.70499999999999996</v>
      </c>
      <c r="I96" s="120">
        <v>0.9</v>
      </c>
      <c r="J96" s="120">
        <v>1.1110000000000002</v>
      </c>
      <c r="K96" s="120">
        <v>1.268</v>
      </c>
      <c r="L96" s="142">
        <v>1.5669999999999999</v>
      </c>
    </row>
    <row r="97" spans="1:12" x14ac:dyDescent="0.35">
      <c r="A97" s="188" t="s">
        <v>505</v>
      </c>
      <c r="B97" s="94">
        <v>21</v>
      </c>
      <c r="C97" s="94">
        <v>67192</v>
      </c>
      <c r="D97" s="95">
        <v>75926.559000000008</v>
      </c>
      <c r="E97" s="120">
        <v>0.77100000000000002</v>
      </c>
      <c r="F97" s="121">
        <v>1.242</v>
      </c>
      <c r="G97" s="169">
        <v>21</v>
      </c>
      <c r="H97" s="120">
        <v>0.59</v>
      </c>
      <c r="I97" s="120">
        <v>0.77100000000000002</v>
      </c>
      <c r="J97" s="120">
        <v>0.95499999999999996</v>
      </c>
      <c r="K97" s="120">
        <v>1.242</v>
      </c>
      <c r="L97" s="142">
        <v>1.3220000000000001</v>
      </c>
    </row>
    <row r="98" spans="1:12" x14ac:dyDescent="0.35">
      <c r="A98" s="188" t="s">
        <v>506</v>
      </c>
      <c r="B98" s="94">
        <v>20</v>
      </c>
      <c r="C98" s="94">
        <v>226271</v>
      </c>
      <c r="D98" s="95">
        <v>206053.87599999999</v>
      </c>
      <c r="E98" s="120">
        <v>0.66500000000000004</v>
      </c>
      <c r="F98" s="121">
        <v>1.292</v>
      </c>
      <c r="G98" s="169">
        <v>20</v>
      </c>
      <c r="H98" s="120">
        <v>0.58299999999999996</v>
      </c>
      <c r="I98" s="120">
        <v>0.65549999999999997</v>
      </c>
      <c r="J98" s="120">
        <v>1.1040000000000001</v>
      </c>
      <c r="K98" s="120">
        <v>1.3130000000000002</v>
      </c>
      <c r="L98" s="142">
        <v>1.4609999999999999</v>
      </c>
    </row>
    <row r="99" spans="1:12" x14ac:dyDescent="0.35">
      <c r="A99" s="188" t="s">
        <v>507</v>
      </c>
      <c r="B99" s="94">
        <v>115</v>
      </c>
      <c r="C99" s="94">
        <v>1182540</v>
      </c>
      <c r="D99" s="95">
        <v>1133532.1029999997</v>
      </c>
      <c r="E99" s="120">
        <v>0.95399999999999996</v>
      </c>
      <c r="F99" s="121">
        <v>1.1160000000000001</v>
      </c>
      <c r="G99" s="169">
        <v>115</v>
      </c>
      <c r="H99" s="120">
        <v>0.68300000000000005</v>
      </c>
      <c r="I99" s="120">
        <v>0.8</v>
      </c>
      <c r="J99" s="120">
        <v>1.0289999999999999</v>
      </c>
      <c r="K99" s="120">
        <v>1.31</v>
      </c>
      <c r="L99" s="142">
        <v>1.4890000000000001</v>
      </c>
    </row>
    <row r="100" spans="1:12" x14ac:dyDescent="0.35">
      <c r="A100" s="188" t="s">
        <v>508</v>
      </c>
      <c r="B100" s="94">
        <v>105</v>
      </c>
      <c r="C100" s="94">
        <v>718158</v>
      </c>
      <c r="D100" s="95">
        <v>744865.66000000015</v>
      </c>
      <c r="E100" s="120">
        <v>0.92100000000000004</v>
      </c>
      <c r="F100" s="121">
        <v>1.044</v>
      </c>
      <c r="G100" s="169">
        <v>105</v>
      </c>
      <c r="H100" s="120">
        <v>0.72299999999999998</v>
      </c>
      <c r="I100" s="120">
        <v>0.84</v>
      </c>
      <c r="J100" s="120">
        <v>0.98499999999999999</v>
      </c>
      <c r="K100" s="120">
        <v>1.161</v>
      </c>
      <c r="L100" s="142">
        <v>1.3759999999999999</v>
      </c>
    </row>
    <row r="101" spans="1:12" x14ac:dyDescent="0.35">
      <c r="A101" s="188" t="s">
        <v>509</v>
      </c>
      <c r="B101" s="94">
        <v>41</v>
      </c>
      <c r="C101" s="94">
        <v>202965</v>
      </c>
      <c r="D101" s="95">
        <v>156287.00500000003</v>
      </c>
      <c r="E101" s="120">
        <v>1.1839999999999999</v>
      </c>
      <c r="F101" s="121">
        <v>1.4419999999999999</v>
      </c>
      <c r="G101" s="169">
        <v>41</v>
      </c>
      <c r="H101" s="120">
        <v>0.88600000000000001</v>
      </c>
      <c r="I101" s="120">
        <v>1.026</v>
      </c>
      <c r="J101" s="120">
        <v>1.3149999999999999</v>
      </c>
      <c r="K101" s="120">
        <v>1.492</v>
      </c>
      <c r="L101" s="142">
        <v>1.7709999999999999</v>
      </c>
    </row>
    <row r="102" spans="1:12" x14ac:dyDescent="0.35">
      <c r="A102" s="188" t="s">
        <v>510</v>
      </c>
      <c r="B102" s="94">
        <v>36</v>
      </c>
      <c r="C102" s="94">
        <v>117847</v>
      </c>
      <c r="D102" s="95">
        <v>168931.603</v>
      </c>
      <c r="E102" s="120">
        <v>0.66800000000000004</v>
      </c>
      <c r="F102" s="121">
        <v>0.90500000000000003</v>
      </c>
      <c r="G102" s="169">
        <v>34</v>
      </c>
      <c r="H102" s="120">
        <v>0.436</v>
      </c>
      <c r="I102" s="120">
        <v>0.60699999999999998</v>
      </c>
      <c r="J102" s="120">
        <v>0.82099999999999995</v>
      </c>
      <c r="K102" s="120">
        <v>0.92900000000000005</v>
      </c>
      <c r="L102" s="142">
        <v>1.194</v>
      </c>
    </row>
    <row r="103" spans="1:12" x14ac:dyDescent="0.35">
      <c r="A103" s="188" t="s">
        <v>511</v>
      </c>
      <c r="B103" s="94">
        <v>58</v>
      </c>
      <c r="C103" s="94">
        <v>375013</v>
      </c>
      <c r="D103" s="95">
        <v>396397.61499999982</v>
      </c>
      <c r="E103" s="120">
        <v>0.80200000000000005</v>
      </c>
      <c r="F103" s="121">
        <v>1.0669999999999999</v>
      </c>
      <c r="G103" s="169">
        <v>58</v>
      </c>
      <c r="H103" s="120">
        <v>0.495</v>
      </c>
      <c r="I103" s="120">
        <v>0.71499999999999997</v>
      </c>
      <c r="J103" s="120">
        <v>0.87549999999999994</v>
      </c>
      <c r="K103" s="120">
        <v>1.131</v>
      </c>
      <c r="L103" s="142">
        <v>1.246</v>
      </c>
    </row>
    <row r="104" spans="1:12" x14ac:dyDescent="0.35">
      <c r="A104" s="188" t="s">
        <v>512</v>
      </c>
      <c r="B104" s="94">
        <v>6</v>
      </c>
      <c r="C104" s="94" t="s">
        <v>473</v>
      </c>
      <c r="D104" s="95" t="s">
        <v>473</v>
      </c>
      <c r="E104" s="92" t="s">
        <v>473</v>
      </c>
      <c r="F104" s="93" t="s">
        <v>473</v>
      </c>
      <c r="G104" s="169">
        <v>5</v>
      </c>
      <c r="H104" s="120" t="s">
        <v>473</v>
      </c>
      <c r="I104" s="120" t="s">
        <v>473</v>
      </c>
      <c r="J104" s="120" t="s">
        <v>473</v>
      </c>
      <c r="K104" s="120" t="s">
        <v>473</v>
      </c>
      <c r="L104" s="142" t="s">
        <v>473</v>
      </c>
    </row>
    <row r="105" spans="1:12" x14ac:dyDescent="0.35">
      <c r="A105" s="188" t="s">
        <v>513</v>
      </c>
      <c r="B105" s="94">
        <v>5</v>
      </c>
      <c r="C105" s="94" t="s">
        <v>473</v>
      </c>
      <c r="D105" s="95" t="s">
        <v>473</v>
      </c>
      <c r="E105" s="92" t="s">
        <v>473</v>
      </c>
      <c r="F105" s="93" t="s">
        <v>473</v>
      </c>
      <c r="G105" s="169">
        <v>5</v>
      </c>
      <c r="H105" s="120" t="s">
        <v>473</v>
      </c>
      <c r="I105" s="120" t="s">
        <v>473</v>
      </c>
      <c r="J105" s="120" t="s">
        <v>473</v>
      </c>
      <c r="K105" s="120" t="s">
        <v>473</v>
      </c>
      <c r="L105" s="142" t="s">
        <v>473</v>
      </c>
    </row>
    <row r="106" spans="1:12" x14ac:dyDescent="0.35">
      <c r="A106" s="188" t="s">
        <v>514</v>
      </c>
      <c r="B106" s="94">
        <v>36</v>
      </c>
      <c r="C106" s="94">
        <v>262016</v>
      </c>
      <c r="D106" s="95">
        <v>278643.59700000013</v>
      </c>
      <c r="E106" s="120">
        <v>0.84099999999999997</v>
      </c>
      <c r="F106" s="121">
        <v>1.1220000000000001</v>
      </c>
      <c r="G106" s="169">
        <v>36</v>
      </c>
      <c r="H106" s="120">
        <v>0.59</v>
      </c>
      <c r="I106" s="120">
        <v>0.76350000000000007</v>
      </c>
      <c r="J106" s="120">
        <v>0.89700000000000002</v>
      </c>
      <c r="K106" s="120">
        <v>1.1975</v>
      </c>
      <c r="L106" s="142">
        <v>1.2789999999999999</v>
      </c>
    </row>
    <row r="107" spans="1:12" x14ac:dyDescent="0.35">
      <c r="A107" s="188" t="s">
        <v>515</v>
      </c>
      <c r="B107" s="94">
        <v>7</v>
      </c>
      <c r="C107" s="94" t="s">
        <v>473</v>
      </c>
      <c r="D107" s="95" t="s">
        <v>473</v>
      </c>
      <c r="E107" s="92" t="s">
        <v>473</v>
      </c>
      <c r="F107" s="93" t="s">
        <v>473</v>
      </c>
      <c r="G107" s="169">
        <v>7</v>
      </c>
      <c r="H107" s="120" t="s">
        <v>473</v>
      </c>
      <c r="I107" s="120" t="s">
        <v>473</v>
      </c>
      <c r="J107" s="120" t="s">
        <v>473</v>
      </c>
      <c r="K107" s="120" t="s">
        <v>473</v>
      </c>
      <c r="L107" s="142" t="s">
        <v>473</v>
      </c>
    </row>
    <row r="108" spans="1:12" x14ac:dyDescent="0.35">
      <c r="A108" s="188" t="s">
        <v>516</v>
      </c>
      <c r="B108" s="94">
        <v>74</v>
      </c>
      <c r="C108" s="94">
        <v>548784</v>
      </c>
      <c r="D108" s="95">
        <v>478489.45299999992</v>
      </c>
      <c r="E108" s="120">
        <v>1.054</v>
      </c>
      <c r="F108" s="121">
        <v>1.3080000000000001</v>
      </c>
      <c r="G108" s="169">
        <v>74</v>
      </c>
      <c r="H108" s="120">
        <v>0.72599999999999998</v>
      </c>
      <c r="I108" s="120">
        <v>0.98799999999999999</v>
      </c>
      <c r="J108" s="120">
        <v>1.1659999999999999</v>
      </c>
      <c r="K108" s="120">
        <v>1.387</v>
      </c>
      <c r="L108" s="142">
        <v>1.829</v>
      </c>
    </row>
    <row r="109" spans="1:12" x14ac:dyDescent="0.35">
      <c r="A109" s="188" t="s">
        <v>517</v>
      </c>
      <c r="B109" s="94">
        <v>189</v>
      </c>
      <c r="C109" s="94">
        <v>1606312</v>
      </c>
      <c r="D109" s="95">
        <v>1264163.0889999997</v>
      </c>
      <c r="E109" s="120">
        <v>1.169</v>
      </c>
      <c r="F109" s="121">
        <v>1.2689999999999999</v>
      </c>
      <c r="G109" s="169">
        <v>189</v>
      </c>
      <c r="H109" s="120">
        <v>0.80400000000000005</v>
      </c>
      <c r="I109" s="120">
        <v>0.98499999999999999</v>
      </c>
      <c r="J109" s="120">
        <v>1.204</v>
      </c>
      <c r="K109" s="120">
        <v>1.4890000000000001</v>
      </c>
      <c r="L109" s="142">
        <v>1.88</v>
      </c>
    </row>
    <row r="110" spans="1:12" x14ac:dyDescent="0.35">
      <c r="A110" s="188" t="s">
        <v>518</v>
      </c>
      <c r="B110" s="94">
        <v>17</v>
      </c>
      <c r="C110" s="94">
        <v>35270</v>
      </c>
      <c r="D110" s="95">
        <v>47784.624000000003</v>
      </c>
      <c r="E110" s="120">
        <v>0.57099999999999995</v>
      </c>
      <c r="F110" s="121">
        <v>0.83099999999999996</v>
      </c>
      <c r="G110" s="169">
        <v>17</v>
      </c>
      <c r="H110" s="120" t="s">
        <v>473</v>
      </c>
      <c r="I110" s="120" t="s">
        <v>473</v>
      </c>
      <c r="J110" s="120">
        <v>0.754</v>
      </c>
      <c r="K110" s="120" t="s">
        <v>473</v>
      </c>
      <c r="L110" s="142" t="s">
        <v>473</v>
      </c>
    </row>
    <row r="111" spans="1:12" x14ac:dyDescent="0.35">
      <c r="A111" s="189" t="s">
        <v>519</v>
      </c>
      <c r="B111" s="94">
        <v>80</v>
      </c>
      <c r="C111" s="94">
        <v>560353</v>
      </c>
      <c r="D111" s="95">
        <v>477660.95899999986</v>
      </c>
      <c r="E111" s="120">
        <v>1.083</v>
      </c>
      <c r="F111" s="121">
        <v>1.272</v>
      </c>
      <c r="G111" s="169">
        <v>80</v>
      </c>
      <c r="H111" s="120">
        <v>0.8105</v>
      </c>
      <c r="I111" s="120">
        <v>0.92999999999999994</v>
      </c>
      <c r="J111" s="120">
        <v>1.1764999999999999</v>
      </c>
      <c r="K111" s="120">
        <v>1.3580000000000001</v>
      </c>
      <c r="L111" s="142">
        <v>1.5474999999999999</v>
      </c>
    </row>
    <row r="112" spans="1:12" x14ac:dyDescent="0.35">
      <c r="A112" s="190" t="s">
        <v>520</v>
      </c>
      <c r="B112" s="94">
        <v>5</v>
      </c>
      <c r="C112" s="94" t="s">
        <v>473</v>
      </c>
      <c r="D112" s="95" t="s">
        <v>473</v>
      </c>
      <c r="E112" s="92" t="s">
        <v>473</v>
      </c>
      <c r="F112" s="93" t="s">
        <v>473</v>
      </c>
      <c r="G112" s="169">
        <v>5</v>
      </c>
      <c r="H112" s="120" t="s">
        <v>473</v>
      </c>
      <c r="I112" s="120" t="s">
        <v>473</v>
      </c>
      <c r="J112" s="120" t="s">
        <v>473</v>
      </c>
      <c r="K112" s="120" t="s">
        <v>473</v>
      </c>
      <c r="L112" s="142" t="s">
        <v>473</v>
      </c>
    </row>
    <row r="113" spans="1:18" x14ac:dyDescent="0.35">
      <c r="A113" s="189" t="s">
        <v>521</v>
      </c>
      <c r="B113" s="94">
        <v>53</v>
      </c>
      <c r="C113" s="94">
        <v>248023</v>
      </c>
      <c r="D113" s="95">
        <v>348899.07699999999</v>
      </c>
      <c r="E113" s="120">
        <v>0.66400000000000003</v>
      </c>
      <c r="F113" s="121">
        <v>0.877</v>
      </c>
      <c r="G113" s="169">
        <v>53</v>
      </c>
      <c r="H113" s="120">
        <v>0.373</v>
      </c>
      <c r="I113" s="120">
        <v>0.56599999999999995</v>
      </c>
      <c r="J113" s="120">
        <v>0.753</v>
      </c>
      <c r="K113" s="120">
        <v>0.995</v>
      </c>
      <c r="L113" s="142">
        <v>1.347</v>
      </c>
    </row>
    <row r="114" spans="1:18" x14ac:dyDescent="0.35">
      <c r="A114" s="188" t="s">
        <v>522</v>
      </c>
      <c r="B114" s="94">
        <v>65</v>
      </c>
      <c r="C114" s="94">
        <v>181030</v>
      </c>
      <c r="D114" s="95">
        <v>210185.83399999997</v>
      </c>
      <c r="E114" s="120">
        <v>0.80500000000000005</v>
      </c>
      <c r="F114" s="121">
        <v>0.93300000000000005</v>
      </c>
      <c r="G114" s="169">
        <v>65</v>
      </c>
      <c r="H114" s="120">
        <v>0.49</v>
      </c>
      <c r="I114" s="120">
        <v>0.70499999999999996</v>
      </c>
      <c r="J114" s="120">
        <v>0.878</v>
      </c>
      <c r="K114" s="120">
        <v>1.0409999999999999</v>
      </c>
      <c r="L114" s="142">
        <v>1.333</v>
      </c>
    </row>
    <row r="115" spans="1:18" x14ac:dyDescent="0.35">
      <c r="A115" s="188" t="s">
        <v>523</v>
      </c>
      <c r="B115" s="94">
        <v>15</v>
      </c>
      <c r="C115" s="94">
        <v>54126</v>
      </c>
      <c r="D115" s="95">
        <v>42725.188999999991</v>
      </c>
      <c r="E115" s="120">
        <v>0.98799999999999999</v>
      </c>
      <c r="F115" s="121">
        <v>1.494</v>
      </c>
      <c r="G115" s="169">
        <v>15</v>
      </c>
      <c r="H115" s="120" t="s">
        <v>473</v>
      </c>
      <c r="I115" s="120" t="s">
        <v>473</v>
      </c>
      <c r="J115" s="120">
        <v>1.2589999999999999</v>
      </c>
      <c r="K115" s="120" t="s">
        <v>473</v>
      </c>
      <c r="L115" s="142" t="s">
        <v>473</v>
      </c>
    </row>
    <row r="116" spans="1:18" ht="15" thickBot="1" x14ac:dyDescent="0.4">
      <c r="A116" s="191" t="s">
        <v>524</v>
      </c>
      <c r="B116" s="146">
        <v>4</v>
      </c>
      <c r="C116" s="94" t="s">
        <v>473</v>
      </c>
      <c r="D116" s="95" t="s">
        <v>473</v>
      </c>
      <c r="E116" s="92" t="s">
        <v>473</v>
      </c>
      <c r="F116" s="93" t="s">
        <v>473</v>
      </c>
      <c r="G116" s="170">
        <v>4</v>
      </c>
      <c r="H116" s="120" t="s">
        <v>473</v>
      </c>
      <c r="I116" s="120" t="s">
        <v>473</v>
      </c>
      <c r="J116" s="120" t="s">
        <v>473</v>
      </c>
      <c r="K116" s="120" t="s">
        <v>473</v>
      </c>
      <c r="L116" s="142" t="s">
        <v>473</v>
      </c>
    </row>
    <row r="117" spans="1:18" s="154" customFormat="1" ht="16.5" customHeight="1" x14ac:dyDescent="0.35">
      <c r="A117" s="265" t="s">
        <v>528</v>
      </c>
      <c r="B117" s="265"/>
      <c r="C117" s="265"/>
      <c r="D117" s="265"/>
      <c r="E117" s="265"/>
      <c r="F117" s="265"/>
      <c r="G117" s="265"/>
      <c r="H117" s="265"/>
      <c r="I117" s="265"/>
      <c r="J117" s="265"/>
      <c r="K117" s="265"/>
      <c r="L117" s="265"/>
      <c r="M117" s="9"/>
    </row>
    <row r="118" spans="1:18" s="154" customFormat="1" x14ac:dyDescent="0.35">
      <c r="A118" s="266"/>
      <c r="B118" s="266"/>
      <c r="C118" s="266"/>
      <c r="D118" s="266"/>
      <c r="E118" s="266"/>
      <c r="F118" s="266"/>
      <c r="G118" s="266"/>
      <c r="H118" s="266"/>
      <c r="I118" s="266"/>
      <c r="J118" s="266"/>
      <c r="K118" s="266"/>
      <c r="L118" s="266"/>
      <c r="M118" s="9"/>
    </row>
    <row r="119" spans="1:18" s="154" customFormat="1" x14ac:dyDescent="0.35">
      <c r="A119" s="8"/>
      <c r="B119" s="201"/>
      <c r="C119" s="202"/>
      <c r="D119" s="202"/>
      <c r="E119" s="1"/>
      <c r="F119" s="9"/>
      <c r="G119" s="9"/>
      <c r="H119" s="202"/>
      <c r="I119" s="9"/>
      <c r="J119" s="9"/>
      <c r="K119" s="9"/>
      <c r="L119" s="9"/>
      <c r="M119" s="9"/>
    </row>
    <row r="120" spans="1:18" s="154" customFormat="1" x14ac:dyDescent="0.35">
      <c r="A120" s="8"/>
      <c r="B120" s="201"/>
      <c r="C120" s="202"/>
      <c r="D120" s="202"/>
      <c r="E120" s="1"/>
      <c r="F120" s="9"/>
      <c r="G120" s="9"/>
      <c r="H120" s="202"/>
      <c r="I120" s="9"/>
      <c r="J120" s="9"/>
      <c r="K120" s="9"/>
      <c r="L120" s="9"/>
      <c r="M120" s="9"/>
    </row>
    <row r="121" spans="1:18" s="154" customFormat="1" ht="18.5" thickBot="1" x14ac:dyDescent="0.45">
      <c r="A121" s="131" t="s">
        <v>616</v>
      </c>
      <c r="B121" s="155"/>
      <c r="C121" s="155"/>
      <c r="D121" s="155"/>
      <c r="E121" s="155"/>
      <c r="F121" s="155"/>
      <c r="G121" s="155"/>
      <c r="H121" s="155"/>
      <c r="I121" s="155"/>
      <c r="J121" s="155"/>
      <c r="K121" s="155"/>
      <c r="L121" s="155"/>
      <c r="M121" s="155"/>
    </row>
    <row r="122" spans="1:18" s="154" customFormat="1" ht="30" customHeight="1" thickBot="1" x14ac:dyDescent="0.4">
      <c r="A122" s="200"/>
      <c r="B122" s="175"/>
      <c r="C122" s="258" t="s">
        <v>167</v>
      </c>
      <c r="D122" s="259"/>
      <c r="E122" s="260" t="s">
        <v>468</v>
      </c>
      <c r="F122" s="261"/>
      <c r="G122" s="262" t="s">
        <v>469</v>
      </c>
      <c r="H122" s="263"/>
      <c r="I122" s="263"/>
      <c r="J122" s="263"/>
      <c r="K122" s="263"/>
      <c r="L122" s="264"/>
    </row>
    <row r="123" spans="1:18" s="90" customFormat="1" ht="44.5" x14ac:dyDescent="0.35">
      <c r="A123" s="187" t="s">
        <v>470</v>
      </c>
      <c r="B123" s="176" t="s">
        <v>471</v>
      </c>
      <c r="C123" s="177" t="s">
        <v>173</v>
      </c>
      <c r="D123" s="178" t="s">
        <v>174</v>
      </c>
      <c r="E123" s="179" t="s">
        <v>176</v>
      </c>
      <c r="F123" s="180" t="s">
        <v>177</v>
      </c>
      <c r="G123" s="179" t="s">
        <v>674</v>
      </c>
      <c r="H123" s="179" t="s">
        <v>180</v>
      </c>
      <c r="I123" s="179" t="s">
        <v>183</v>
      </c>
      <c r="J123" s="179" t="s">
        <v>188</v>
      </c>
      <c r="K123" s="179" t="s">
        <v>193</v>
      </c>
      <c r="L123" s="181" t="s">
        <v>196</v>
      </c>
      <c r="M123" s="154"/>
      <c r="N123" s="154"/>
      <c r="O123" s="154"/>
      <c r="P123" s="154"/>
      <c r="Q123" s="154"/>
      <c r="R123" s="154"/>
    </row>
    <row r="124" spans="1:18" x14ac:dyDescent="0.35">
      <c r="A124" s="188" t="s">
        <v>472</v>
      </c>
      <c r="B124" s="94">
        <v>7</v>
      </c>
      <c r="C124" s="94" t="s">
        <v>473</v>
      </c>
      <c r="D124" s="95" t="s">
        <v>473</v>
      </c>
      <c r="E124" s="92" t="s">
        <v>473</v>
      </c>
      <c r="F124" s="93" t="s">
        <v>473</v>
      </c>
      <c r="G124" s="169">
        <v>7</v>
      </c>
      <c r="H124" s="120" t="s">
        <v>473</v>
      </c>
      <c r="I124" s="120" t="s">
        <v>473</v>
      </c>
      <c r="J124" s="120" t="s">
        <v>473</v>
      </c>
      <c r="K124" s="120" t="s">
        <v>473</v>
      </c>
      <c r="L124" s="142" t="s">
        <v>473</v>
      </c>
    </row>
    <row r="125" spans="1:18" x14ac:dyDescent="0.35">
      <c r="A125" s="188" t="s">
        <v>474</v>
      </c>
      <c r="B125" s="94">
        <v>23</v>
      </c>
      <c r="C125" s="94">
        <v>126343</v>
      </c>
      <c r="D125" s="95">
        <v>117250.83100000002</v>
      </c>
      <c r="E125" s="120">
        <v>0.97599999999999998</v>
      </c>
      <c r="F125" s="121">
        <v>1.173</v>
      </c>
      <c r="G125" s="169">
        <v>23</v>
      </c>
      <c r="H125" s="120">
        <v>0.78900000000000003</v>
      </c>
      <c r="I125" s="120">
        <v>0.97099999999999997</v>
      </c>
      <c r="J125" s="120">
        <v>1.069</v>
      </c>
      <c r="K125" s="120">
        <v>1.216</v>
      </c>
      <c r="L125" s="142">
        <v>1.34</v>
      </c>
    </row>
    <row r="126" spans="1:18" x14ac:dyDescent="0.35">
      <c r="A126" s="188" t="s">
        <v>475</v>
      </c>
      <c r="B126" s="94">
        <v>37</v>
      </c>
      <c r="C126" s="94">
        <v>156566</v>
      </c>
      <c r="D126" s="95">
        <v>161247.08300000001</v>
      </c>
      <c r="E126" s="120">
        <v>0.90400000000000003</v>
      </c>
      <c r="F126" s="121">
        <v>1.101</v>
      </c>
      <c r="G126" s="169">
        <v>37</v>
      </c>
      <c r="H126" s="120">
        <v>0.76900000000000002</v>
      </c>
      <c r="I126" s="120">
        <v>0.84099999999999997</v>
      </c>
      <c r="J126" s="120">
        <v>1.0249999999999999</v>
      </c>
      <c r="K126" s="120">
        <v>1.242</v>
      </c>
      <c r="L126" s="142">
        <v>1.639</v>
      </c>
    </row>
    <row r="127" spans="1:18" x14ac:dyDescent="0.35">
      <c r="A127" s="188" t="s">
        <v>476</v>
      </c>
      <c r="B127" s="94">
        <v>22</v>
      </c>
      <c r="C127" s="94">
        <v>100583</v>
      </c>
      <c r="D127" s="95">
        <v>104917.03299999998</v>
      </c>
      <c r="E127" s="120">
        <v>0.82099999999999995</v>
      </c>
      <c r="F127" s="121">
        <v>1.0840000000000001</v>
      </c>
      <c r="G127" s="169">
        <v>22</v>
      </c>
      <c r="H127" s="120">
        <v>0.502</v>
      </c>
      <c r="I127" s="120">
        <v>0.76400000000000001</v>
      </c>
      <c r="J127" s="120">
        <v>0.90850000000000009</v>
      </c>
      <c r="K127" s="120">
        <v>1.0840000000000001</v>
      </c>
      <c r="L127" s="142">
        <v>1.1399999999999999</v>
      </c>
    </row>
    <row r="128" spans="1:18" x14ac:dyDescent="0.35">
      <c r="A128" s="188" t="s">
        <v>477</v>
      </c>
      <c r="B128" s="94">
        <v>184</v>
      </c>
      <c r="C128" s="94">
        <v>1302432</v>
      </c>
      <c r="D128" s="95">
        <v>1179393.7389999998</v>
      </c>
      <c r="E128" s="120">
        <v>1.06</v>
      </c>
      <c r="F128" s="121">
        <v>1.1399999999999999</v>
      </c>
      <c r="G128" s="169">
        <v>184</v>
      </c>
      <c r="H128" s="120">
        <v>0.80100000000000005</v>
      </c>
      <c r="I128" s="120">
        <v>0.96599999999999997</v>
      </c>
      <c r="J128" s="120">
        <v>1.097</v>
      </c>
      <c r="K128" s="120">
        <v>1.3025</v>
      </c>
      <c r="L128" s="142">
        <v>1.444</v>
      </c>
    </row>
    <row r="129" spans="1:12" x14ac:dyDescent="0.35">
      <c r="A129" s="188" t="s">
        <v>478</v>
      </c>
      <c r="B129" s="94">
        <v>58</v>
      </c>
      <c r="C129" s="94">
        <v>211923</v>
      </c>
      <c r="D129" s="95">
        <v>228167.14899999998</v>
      </c>
      <c r="E129" s="120">
        <v>0.79900000000000004</v>
      </c>
      <c r="F129" s="121">
        <v>0.93</v>
      </c>
      <c r="G129" s="169">
        <v>58</v>
      </c>
      <c r="H129" s="120">
        <v>0.42699999999999999</v>
      </c>
      <c r="I129" s="120">
        <v>0.71499999999999997</v>
      </c>
      <c r="J129" s="120">
        <v>0.88700000000000001</v>
      </c>
      <c r="K129" s="120">
        <v>1.0509999999999999</v>
      </c>
      <c r="L129" s="142">
        <v>1.1399999999999999</v>
      </c>
    </row>
    <row r="130" spans="1:12" x14ac:dyDescent="0.35">
      <c r="A130" s="188" t="s">
        <v>479</v>
      </c>
      <c r="B130" s="94">
        <v>22</v>
      </c>
      <c r="C130" s="94">
        <v>187968</v>
      </c>
      <c r="D130" s="95">
        <v>187797.50299999997</v>
      </c>
      <c r="E130" s="120">
        <v>0.91300000000000003</v>
      </c>
      <c r="F130" s="121">
        <v>1.1020000000000001</v>
      </c>
      <c r="G130" s="169">
        <v>22</v>
      </c>
      <c r="H130" s="120">
        <v>0.64800000000000002</v>
      </c>
      <c r="I130" s="120">
        <v>0.86299999999999999</v>
      </c>
      <c r="J130" s="120">
        <v>0.98749999999999993</v>
      </c>
      <c r="K130" s="120">
        <v>1.1020000000000001</v>
      </c>
      <c r="L130" s="142">
        <v>1.1539999999999999</v>
      </c>
    </row>
    <row r="131" spans="1:12" x14ac:dyDescent="0.35">
      <c r="A131" s="188" t="s">
        <v>480</v>
      </c>
      <c r="B131" s="94">
        <v>3</v>
      </c>
      <c r="C131" s="94" t="s">
        <v>473</v>
      </c>
      <c r="D131" s="95" t="s">
        <v>473</v>
      </c>
      <c r="E131" s="92" t="s">
        <v>473</v>
      </c>
      <c r="F131" s="93" t="s">
        <v>473</v>
      </c>
      <c r="G131" s="169">
        <v>3</v>
      </c>
      <c r="H131" s="120" t="s">
        <v>473</v>
      </c>
      <c r="I131" s="120" t="s">
        <v>473</v>
      </c>
      <c r="J131" s="120" t="s">
        <v>473</v>
      </c>
      <c r="K131" s="120" t="s">
        <v>473</v>
      </c>
      <c r="L131" s="142" t="s">
        <v>473</v>
      </c>
    </row>
    <row r="132" spans="1:12" x14ac:dyDescent="0.35">
      <c r="A132" s="188" t="s">
        <v>481</v>
      </c>
      <c r="B132" s="94">
        <v>3</v>
      </c>
      <c r="C132" s="94" t="s">
        <v>473</v>
      </c>
      <c r="D132" s="95" t="s">
        <v>473</v>
      </c>
      <c r="E132" s="92" t="s">
        <v>473</v>
      </c>
      <c r="F132" s="93" t="s">
        <v>473</v>
      </c>
      <c r="G132" s="169">
        <v>3</v>
      </c>
      <c r="H132" s="120" t="s">
        <v>473</v>
      </c>
      <c r="I132" s="120" t="s">
        <v>473</v>
      </c>
      <c r="J132" s="120" t="s">
        <v>473</v>
      </c>
      <c r="K132" s="120" t="s">
        <v>473</v>
      </c>
      <c r="L132" s="142" t="s">
        <v>473</v>
      </c>
    </row>
    <row r="133" spans="1:12" x14ac:dyDescent="0.35">
      <c r="A133" s="188" t="s">
        <v>482</v>
      </c>
      <c r="B133" s="94">
        <v>127</v>
      </c>
      <c r="C133" s="94">
        <v>805786</v>
      </c>
      <c r="D133" s="95">
        <v>827770.46600000001</v>
      </c>
      <c r="E133" s="120">
        <v>0.89700000000000002</v>
      </c>
      <c r="F133" s="121">
        <v>1</v>
      </c>
      <c r="G133" s="169">
        <v>127</v>
      </c>
      <c r="H133" s="120">
        <v>0.66900000000000004</v>
      </c>
      <c r="I133" s="120">
        <v>0.79400000000000004</v>
      </c>
      <c r="J133" s="120">
        <v>0.95</v>
      </c>
      <c r="K133" s="120">
        <v>1.1499999999999999</v>
      </c>
      <c r="L133" s="142">
        <v>1.32</v>
      </c>
    </row>
    <row r="134" spans="1:12" x14ac:dyDescent="0.35">
      <c r="A134" s="188" t="s">
        <v>483</v>
      </c>
      <c r="B134" s="94">
        <v>64</v>
      </c>
      <c r="C134" s="94">
        <v>426724</v>
      </c>
      <c r="D134" s="95">
        <v>436989.94300000009</v>
      </c>
      <c r="E134" s="120">
        <v>0.90900000000000003</v>
      </c>
      <c r="F134" s="121">
        <v>1.0489999999999999</v>
      </c>
      <c r="G134" s="169">
        <v>64</v>
      </c>
      <c r="H134" s="120">
        <v>0.68500000000000005</v>
      </c>
      <c r="I134" s="120">
        <v>0.83899999999999997</v>
      </c>
      <c r="J134" s="120">
        <v>0.94750000000000001</v>
      </c>
      <c r="K134" s="120">
        <v>1.0965</v>
      </c>
      <c r="L134" s="142">
        <v>1.274</v>
      </c>
    </row>
    <row r="135" spans="1:12" x14ac:dyDescent="0.35">
      <c r="A135" s="188" t="s">
        <v>484</v>
      </c>
      <c r="B135" s="94">
        <v>8</v>
      </c>
      <c r="C135" s="94" t="s">
        <v>473</v>
      </c>
      <c r="D135" s="95" t="s">
        <v>473</v>
      </c>
      <c r="E135" s="92" t="s">
        <v>473</v>
      </c>
      <c r="F135" s="93" t="s">
        <v>473</v>
      </c>
      <c r="G135" s="169">
        <v>8</v>
      </c>
      <c r="H135" s="120" t="s">
        <v>473</v>
      </c>
      <c r="I135" s="120" t="s">
        <v>473</v>
      </c>
      <c r="J135" s="120" t="s">
        <v>473</v>
      </c>
      <c r="K135" s="120" t="s">
        <v>473</v>
      </c>
      <c r="L135" s="142" t="s">
        <v>473</v>
      </c>
    </row>
    <row r="136" spans="1:12" x14ac:dyDescent="0.35">
      <c r="A136" s="188" t="s">
        <v>485</v>
      </c>
      <c r="B136" s="94">
        <v>19</v>
      </c>
      <c r="C136" s="94">
        <v>65757</v>
      </c>
      <c r="D136" s="95">
        <v>76120.998000000007</v>
      </c>
      <c r="E136" s="120">
        <v>0.73099999999999998</v>
      </c>
      <c r="F136" s="121">
        <v>1.079</v>
      </c>
      <c r="G136" s="169">
        <v>19</v>
      </c>
      <c r="H136" s="120" t="s">
        <v>473</v>
      </c>
      <c r="I136" s="120" t="s">
        <v>473</v>
      </c>
      <c r="J136" s="120">
        <v>0.88600000000000001</v>
      </c>
      <c r="K136" s="120" t="s">
        <v>473</v>
      </c>
      <c r="L136" s="142" t="s">
        <v>473</v>
      </c>
    </row>
    <row r="137" spans="1:12" x14ac:dyDescent="0.35">
      <c r="A137" s="188" t="s">
        <v>486</v>
      </c>
      <c r="B137" s="94">
        <v>14</v>
      </c>
      <c r="C137" s="94">
        <v>36683</v>
      </c>
      <c r="D137" s="95">
        <v>43710.369999999988</v>
      </c>
      <c r="E137" s="92">
        <v>0.753</v>
      </c>
      <c r="F137" s="93">
        <v>1.083</v>
      </c>
      <c r="G137" s="169">
        <v>14</v>
      </c>
      <c r="H137" s="120" t="s">
        <v>473</v>
      </c>
      <c r="I137" s="120" t="s">
        <v>473</v>
      </c>
      <c r="J137" s="120">
        <v>0.86549999999999994</v>
      </c>
      <c r="K137" s="120" t="s">
        <v>473</v>
      </c>
      <c r="L137" s="142" t="s">
        <v>473</v>
      </c>
    </row>
    <row r="138" spans="1:12" x14ac:dyDescent="0.35">
      <c r="A138" s="188" t="s">
        <v>487</v>
      </c>
      <c r="B138" s="94">
        <v>64</v>
      </c>
      <c r="C138" s="94">
        <v>340718</v>
      </c>
      <c r="D138" s="95">
        <v>392817.25499999983</v>
      </c>
      <c r="E138" s="120">
        <v>0.81</v>
      </c>
      <c r="F138" s="121">
        <v>0.97699999999999998</v>
      </c>
      <c r="G138" s="169">
        <v>64</v>
      </c>
      <c r="H138" s="120">
        <v>0.63900000000000001</v>
      </c>
      <c r="I138" s="120">
        <v>0.74199999999999999</v>
      </c>
      <c r="J138" s="120">
        <v>0.87149999999999994</v>
      </c>
      <c r="K138" s="120">
        <v>1.0605</v>
      </c>
      <c r="L138" s="142">
        <v>1.2130000000000001</v>
      </c>
    </row>
    <row r="139" spans="1:12" x14ac:dyDescent="0.35">
      <c r="A139" s="188" t="s">
        <v>488</v>
      </c>
      <c r="B139" s="94">
        <v>86</v>
      </c>
      <c r="C139" s="94">
        <v>306964</v>
      </c>
      <c r="D139" s="95">
        <v>361753.77899999992</v>
      </c>
      <c r="E139" s="120">
        <v>0.77200000000000002</v>
      </c>
      <c r="F139" s="121">
        <v>0.86699999999999999</v>
      </c>
      <c r="G139" s="169">
        <v>86</v>
      </c>
      <c r="H139" s="120">
        <v>0.503</v>
      </c>
      <c r="I139" s="120">
        <v>0.68899999999999995</v>
      </c>
      <c r="J139" s="120">
        <v>0.82850000000000001</v>
      </c>
      <c r="K139" s="120">
        <v>0.996</v>
      </c>
      <c r="L139" s="142">
        <v>1.1950000000000001</v>
      </c>
    </row>
    <row r="140" spans="1:12" x14ac:dyDescent="0.35">
      <c r="A140" s="188" t="s">
        <v>489</v>
      </c>
      <c r="B140" s="94">
        <v>28</v>
      </c>
      <c r="C140" s="94">
        <v>64573</v>
      </c>
      <c r="D140" s="95">
        <v>67535.490000000005</v>
      </c>
      <c r="E140" s="120">
        <v>0.83099999999999996</v>
      </c>
      <c r="F140" s="121">
        <v>1.073</v>
      </c>
      <c r="G140" s="169">
        <v>27</v>
      </c>
      <c r="H140" s="120">
        <v>0.42899999999999999</v>
      </c>
      <c r="I140" s="120">
        <v>0.81499999999999995</v>
      </c>
      <c r="J140" s="120">
        <v>0.94799999999999995</v>
      </c>
      <c r="K140" s="120">
        <v>1.0740000000000001</v>
      </c>
      <c r="L140" s="142">
        <v>1.1879999999999999</v>
      </c>
    </row>
    <row r="141" spans="1:12" x14ac:dyDescent="0.35">
      <c r="A141" s="188" t="s">
        <v>490</v>
      </c>
      <c r="B141" s="94">
        <v>64</v>
      </c>
      <c r="C141" s="94">
        <v>232774</v>
      </c>
      <c r="D141" s="95">
        <v>253291.83300000004</v>
      </c>
      <c r="E141" s="120">
        <v>0.88500000000000001</v>
      </c>
      <c r="F141" s="121">
        <v>1.0549999999999999</v>
      </c>
      <c r="G141" s="169">
        <v>64</v>
      </c>
      <c r="H141" s="120">
        <v>0.64200000000000002</v>
      </c>
      <c r="I141" s="120">
        <v>0.80600000000000005</v>
      </c>
      <c r="J141" s="120">
        <v>0.94750000000000001</v>
      </c>
      <c r="K141" s="120">
        <v>1.1575</v>
      </c>
      <c r="L141" s="142">
        <v>1.2949999999999999</v>
      </c>
    </row>
    <row r="142" spans="1:12" x14ac:dyDescent="0.35">
      <c r="A142" s="188" t="s">
        <v>491</v>
      </c>
      <c r="B142" s="94">
        <v>58</v>
      </c>
      <c r="C142" s="94">
        <v>196604</v>
      </c>
      <c r="D142" s="95">
        <v>203981.45899999997</v>
      </c>
      <c r="E142" s="120">
        <v>0.86899999999999999</v>
      </c>
      <c r="F142" s="121">
        <v>1.048</v>
      </c>
      <c r="G142" s="169">
        <v>58</v>
      </c>
      <c r="H142" s="120">
        <v>0.39400000000000002</v>
      </c>
      <c r="I142" s="120">
        <v>0.73499999999999999</v>
      </c>
      <c r="J142" s="120">
        <v>0.98950000000000005</v>
      </c>
      <c r="K142" s="120">
        <v>1.1240000000000001</v>
      </c>
      <c r="L142" s="142">
        <v>1.274</v>
      </c>
    </row>
    <row r="143" spans="1:12" x14ac:dyDescent="0.35">
      <c r="A143" s="188" t="s">
        <v>492</v>
      </c>
      <c r="B143" s="94">
        <v>35</v>
      </c>
      <c r="C143" s="94">
        <v>248971</v>
      </c>
      <c r="D143" s="95">
        <v>272966.18700000009</v>
      </c>
      <c r="E143" s="120">
        <v>0.80100000000000005</v>
      </c>
      <c r="F143" s="121">
        <v>1.0049999999999999</v>
      </c>
      <c r="G143" s="169">
        <v>35</v>
      </c>
      <c r="H143" s="120">
        <v>0.67600000000000005</v>
      </c>
      <c r="I143" s="120">
        <v>0.77900000000000003</v>
      </c>
      <c r="J143" s="120">
        <v>0.873</v>
      </c>
      <c r="K143" s="120">
        <v>1.036</v>
      </c>
      <c r="L143" s="142">
        <v>1.117</v>
      </c>
    </row>
    <row r="144" spans="1:12" x14ac:dyDescent="0.35">
      <c r="A144" s="188" t="s">
        <v>493</v>
      </c>
      <c r="B144" s="94">
        <v>21</v>
      </c>
      <c r="C144" s="94">
        <v>147017</v>
      </c>
      <c r="D144" s="95">
        <v>151307.307</v>
      </c>
      <c r="E144" s="120">
        <v>0.86</v>
      </c>
      <c r="F144" s="121">
        <v>1.0720000000000001</v>
      </c>
      <c r="G144" s="169">
        <v>21</v>
      </c>
      <c r="H144" s="120">
        <v>0.77500000000000002</v>
      </c>
      <c r="I144" s="120">
        <v>0.86</v>
      </c>
      <c r="J144" s="120">
        <v>0.98</v>
      </c>
      <c r="K144" s="120">
        <v>1.0720000000000001</v>
      </c>
      <c r="L144" s="142">
        <v>1.137</v>
      </c>
    </row>
    <row r="145" spans="1:12" x14ac:dyDescent="0.35">
      <c r="A145" s="188" t="s">
        <v>494</v>
      </c>
      <c r="B145" s="94">
        <v>18</v>
      </c>
      <c r="C145" s="94">
        <v>63230</v>
      </c>
      <c r="D145" s="95">
        <v>77527.29800000001</v>
      </c>
      <c r="E145" s="120">
        <v>0.71</v>
      </c>
      <c r="F145" s="121">
        <v>0.95</v>
      </c>
      <c r="G145" s="169">
        <v>18</v>
      </c>
      <c r="H145" s="120" t="s">
        <v>473</v>
      </c>
      <c r="I145" s="120" t="s">
        <v>473</v>
      </c>
      <c r="J145" s="120">
        <v>0.80249999999999999</v>
      </c>
      <c r="K145" s="120" t="s">
        <v>473</v>
      </c>
      <c r="L145" s="142" t="s">
        <v>473</v>
      </c>
    </row>
    <row r="146" spans="1:12" x14ac:dyDescent="0.35">
      <c r="A146" s="188" t="s">
        <v>495</v>
      </c>
      <c r="B146" s="94">
        <v>50</v>
      </c>
      <c r="C146" s="94">
        <v>278820</v>
      </c>
      <c r="D146" s="95">
        <v>329480.0780000001</v>
      </c>
      <c r="E146" s="120">
        <v>0.81200000000000006</v>
      </c>
      <c r="F146" s="121">
        <v>0.97099999999999997</v>
      </c>
      <c r="G146" s="169">
        <v>50</v>
      </c>
      <c r="H146" s="120">
        <v>0.66100000000000003</v>
      </c>
      <c r="I146" s="120">
        <v>0.749</v>
      </c>
      <c r="J146" s="120">
        <v>0.89600000000000002</v>
      </c>
      <c r="K146" s="120">
        <v>1.0580000000000001</v>
      </c>
      <c r="L146" s="142">
        <v>1.2015</v>
      </c>
    </row>
    <row r="147" spans="1:12" x14ac:dyDescent="0.35">
      <c r="A147" s="188" t="s">
        <v>496</v>
      </c>
      <c r="B147" s="94">
        <v>52</v>
      </c>
      <c r="C147" s="94">
        <v>228942</v>
      </c>
      <c r="D147" s="95">
        <v>250567.44800000015</v>
      </c>
      <c r="E147" s="120">
        <v>0.78300000000000003</v>
      </c>
      <c r="F147" s="121">
        <v>0.89700000000000002</v>
      </c>
      <c r="G147" s="169">
        <v>52</v>
      </c>
      <c r="H147" s="120">
        <v>0.67500000000000004</v>
      </c>
      <c r="I147" s="120">
        <v>0.73199999999999998</v>
      </c>
      <c r="J147" s="120">
        <v>0.84</v>
      </c>
      <c r="K147" s="120">
        <v>0.99099999999999988</v>
      </c>
      <c r="L147" s="142">
        <v>1.087</v>
      </c>
    </row>
    <row r="148" spans="1:12" x14ac:dyDescent="0.35">
      <c r="A148" s="188" t="s">
        <v>497</v>
      </c>
      <c r="B148" s="94">
        <v>72</v>
      </c>
      <c r="C148" s="94">
        <v>384455</v>
      </c>
      <c r="D148" s="95">
        <v>380110.06699999998</v>
      </c>
      <c r="E148" s="120">
        <v>0.94</v>
      </c>
      <c r="F148" s="121">
        <v>1.089</v>
      </c>
      <c r="G148" s="169">
        <v>72</v>
      </c>
      <c r="H148" s="120">
        <v>0.73</v>
      </c>
      <c r="I148" s="120">
        <v>0.88300000000000001</v>
      </c>
      <c r="J148" s="120">
        <v>1.0190000000000001</v>
      </c>
      <c r="K148" s="120">
        <v>1.133</v>
      </c>
      <c r="L148" s="142">
        <v>1.32</v>
      </c>
    </row>
    <row r="149" spans="1:12" x14ac:dyDescent="0.35">
      <c r="A149" s="188" t="s">
        <v>498</v>
      </c>
      <c r="B149" s="94">
        <v>26</v>
      </c>
      <c r="C149" s="94">
        <v>113965</v>
      </c>
      <c r="D149" s="95">
        <v>121631.61999999998</v>
      </c>
      <c r="E149" s="120">
        <v>0.872</v>
      </c>
      <c r="F149" s="121">
        <v>1.097</v>
      </c>
      <c r="G149" s="169">
        <v>26</v>
      </c>
      <c r="H149" s="120">
        <v>0.754</v>
      </c>
      <c r="I149" s="120">
        <v>0.82399999999999995</v>
      </c>
      <c r="J149" s="120">
        <v>0.92849999999999999</v>
      </c>
      <c r="K149" s="120">
        <v>1.107</v>
      </c>
      <c r="L149" s="142">
        <v>1.2310000000000001</v>
      </c>
    </row>
    <row r="150" spans="1:12" x14ac:dyDescent="0.35">
      <c r="A150" s="188" t="s">
        <v>499</v>
      </c>
      <c r="B150" s="94">
        <v>19</v>
      </c>
      <c r="C150" s="94">
        <v>48354</v>
      </c>
      <c r="D150" s="95">
        <v>50933.26999999999</v>
      </c>
      <c r="E150" s="120">
        <v>0.76200000000000001</v>
      </c>
      <c r="F150" s="121">
        <v>1.0169999999999999</v>
      </c>
      <c r="G150" s="169">
        <v>19</v>
      </c>
      <c r="H150" s="120" t="s">
        <v>473</v>
      </c>
      <c r="I150" s="120" t="s">
        <v>473</v>
      </c>
      <c r="J150" s="120">
        <v>0.84299999999999997</v>
      </c>
      <c r="K150" s="120" t="s">
        <v>473</v>
      </c>
      <c r="L150" s="142" t="s">
        <v>473</v>
      </c>
    </row>
    <row r="151" spans="1:12" x14ac:dyDescent="0.35">
      <c r="A151" s="188" t="s">
        <v>500</v>
      </c>
      <c r="B151" s="94">
        <v>80</v>
      </c>
      <c r="C151" s="94">
        <v>403242</v>
      </c>
      <c r="D151" s="95">
        <v>441061.61500000005</v>
      </c>
      <c r="E151" s="120">
        <v>0.87</v>
      </c>
      <c r="F151" s="121">
        <v>0.98099999999999998</v>
      </c>
      <c r="G151" s="169">
        <v>80</v>
      </c>
      <c r="H151" s="120">
        <v>0.72249999999999992</v>
      </c>
      <c r="I151" s="120">
        <v>0.81899999999999995</v>
      </c>
      <c r="J151" s="120">
        <v>0.91450000000000009</v>
      </c>
      <c r="K151" s="120">
        <v>1.0780000000000001</v>
      </c>
      <c r="L151" s="142">
        <v>1.1905000000000001</v>
      </c>
    </row>
    <row r="152" spans="1:12" x14ac:dyDescent="0.35">
      <c r="A152" s="188" t="s">
        <v>501</v>
      </c>
      <c r="B152" s="94">
        <v>13</v>
      </c>
      <c r="C152" s="94">
        <v>42062</v>
      </c>
      <c r="D152" s="95">
        <v>46265.981000000007</v>
      </c>
      <c r="E152" s="92">
        <v>0.71699999999999997</v>
      </c>
      <c r="F152" s="93">
        <v>1.0780000000000001</v>
      </c>
      <c r="G152" s="169">
        <v>13</v>
      </c>
      <c r="H152" s="120" t="s">
        <v>473</v>
      </c>
      <c r="I152" s="120" t="s">
        <v>473</v>
      </c>
      <c r="J152" s="120">
        <v>0.98099999999999998</v>
      </c>
      <c r="K152" s="120" t="s">
        <v>473</v>
      </c>
      <c r="L152" s="142" t="s">
        <v>473</v>
      </c>
    </row>
    <row r="153" spans="1:12" x14ac:dyDescent="0.35">
      <c r="A153" s="188" t="s">
        <v>502</v>
      </c>
      <c r="B153" s="94">
        <v>17</v>
      </c>
      <c r="C153" s="94">
        <v>57626</v>
      </c>
      <c r="D153" s="95">
        <v>79433.156000000017</v>
      </c>
      <c r="E153" s="120">
        <v>0.66900000000000004</v>
      </c>
      <c r="F153" s="121">
        <v>0.78800000000000003</v>
      </c>
      <c r="G153" s="169">
        <v>17</v>
      </c>
      <c r="H153" s="120" t="s">
        <v>473</v>
      </c>
      <c r="I153" s="120" t="s">
        <v>473</v>
      </c>
      <c r="J153" s="120">
        <v>0.71799999999999997</v>
      </c>
      <c r="K153" s="120" t="s">
        <v>473</v>
      </c>
      <c r="L153" s="142" t="s">
        <v>473</v>
      </c>
    </row>
    <row r="154" spans="1:12" x14ac:dyDescent="0.35">
      <c r="A154" s="188" t="s">
        <v>503</v>
      </c>
      <c r="B154" s="94">
        <v>10</v>
      </c>
      <c r="C154" s="94">
        <v>33404</v>
      </c>
      <c r="D154" s="95">
        <v>37546.962000000007</v>
      </c>
      <c r="E154" s="92">
        <v>0.68799999999999994</v>
      </c>
      <c r="F154" s="93">
        <v>1.0580000000000001</v>
      </c>
      <c r="G154" s="169">
        <v>10</v>
      </c>
      <c r="H154" s="120" t="s">
        <v>473</v>
      </c>
      <c r="I154" s="120" t="s">
        <v>473</v>
      </c>
      <c r="J154" s="120">
        <v>0.87250000000000005</v>
      </c>
      <c r="K154" s="120" t="s">
        <v>473</v>
      </c>
      <c r="L154" s="142" t="s">
        <v>473</v>
      </c>
    </row>
    <row r="155" spans="1:12" x14ac:dyDescent="0.35">
      <c r="A155" s="188" t="s">
        <v>504</v>
      </c>
      <c r="B155" s="94">
        <v>46</v>
      </c>
      <c r="C155" s="94">
        <v>253631</v>
      </c>
      <c r="D155" s="95">
        <v>283813.08199999999</v>
      </c>
      <c r="E155" s="120">
        <v>0.83599999999999997</v>
      </c>
      <c r="F155" s="121">
        <v>0.95799999999999996</v>
      </c>
      <c r="G155" s="169">
        <v>46</v>
      </c>
      <c r="H155" s="120">
        <v>0.65900000000000003</v>
      </c>
      <c r="I155" s="120">
        <v>0.80300000000000005</v>
      </c>
      <c r="J155" s="120">
        <v>0.90300000000000002</v>
      </c>
      <c r="K155" s="120">
        <v>0.997</v>
      </c>
      <c r="L155" s="142">
        <v>1.1040000000000001</v>
      </c>
    </row>
    <row r="156" spans="1:12" x14ac:dyDescent="0.35">
      <c r="A156" s="188" t="s">
        <v>505</v>
      </c>
      <c r="B156" s="94">
        <v>21</v>
      </c>
      <c r="C156" s="94">
        <v>70675</v>
      </c>
      <c r="D156" s="95">
        <v>64201.162000000004</v>
      </c>
      <c r="E156" s="120">
        <v>0.999</v>
      </c>
      <c r="F156" s="121">
        <v>1.2250000000000001</v>
      </c>
      <c r="G156" s="169">
        <v>21</v>
      </c>
      <c r="H156" s="120">
        <v>0.91700000000000004</v>
      </c>
      <c r="I156" s="120">
        <v>0.999</v>
      </c>
      <c r="J156" s="120">
        <v>1.0640000000000001</v>
      </c>
      <c r="K156" s="120">
        <v>1.2250000000000001</v>
      </c>
      <c r="L156" s="142">
        <v>1.357</v>
      </c>
    </row>
    <row r="157" spans="1:12" x14ac:dyDescent="0.35">
      <c r="A157" s="188" t="s">
        <v>506</v>
      </c>
      <c r="B157" s="94">
        <v>20</v>
      </c>
      <c r="C157" s="94">
        <v>158756</v>
      </c>
      <c r="D157" s="95">
        <v>170155.18700000001</v>
      </c>
      <c r="E157" s="120">
        <v>0.83199999999999996</v>
      </c>
      <c r="F157" s="121">
        <v>1.089</v>
      </c>
      <c r="G157" s="169">
        <v>20</v>
      </c>
      <c r="H157" s="120">
        <v>0.66449999999999998</v>
      </c>
      <c r="I157" s="120">
        <v>0.80249999999999999</v>
      </c>
      <c r="J157" s="120">
        <v>0.90349999999999997</v>
      </c>
      <c r="K157" s="120">
        <v>1.0895000000000001</v>
      </c>
      <c r="L157" s="142">
        <v>1.1560000000000001</v>
      </c>
    </row>
    <row r="158" spans="1:12" x14ac:dyDescent="0.35">
      <c r="A158" s="188" t="s">
        <v>507</v>
      </c>
      <c r="B158" s="94">
        <v>115</v>
      </c>
      <c r="C158" s="94">
        <v>864767</v>
      </c>
      <c r="D158" s="95">
        <v>1018633.4499999997</v>
      </c>
      <c r="E158" s="120">
        <v>0.81899999999999995</v>
      </c>
      <c r="F158" s="121">
        <v>0.90300000000000002</v>
      </c>
      <c r="G158" s="169">
        <v>115</v>
      </c>
      <c r="H158" s="120">
        <v>0.58299999999999996</v>
      </c>
      <c r="I158" s="120">
        <v>0.748</v>
      </c>
      <c r="J158" s="120">
        <v>0.85699999999999998</v>
      </c>
      <c r="K158" s="120">
        <v>1.0249999999999999</v>
      </c>
      <c r="L158" s="142">
        <v>1.137</v>
      </c>
    </row>
    <row r="159" spans="1:12" x14ac:dyDescent="0.35">
      <c r="A159" s="188" t="s">
        <v>508</v>
      </c>
      <c r="B159" s="94">
        <v>105</v>
      </c>
      <c r="C159" s="94">
        <v>551863</v>
      </c>
      <c r="D159" s="95">
        <v>660908.96200000017</v>
      </c>
      <c r="E159" s="120">
        <v>0.79400000000000004</v>
      </c>
      <c r="F159" s="121">
        <v>0.89700000000000002</v>
      </c>
      <c r="G159" s="169">
        <v>105</v>
      </c>
      <c r="H159" s="120">
        <v>0.65600000000000003</v>
      </c>
      <c r="I159" s="120">
        <v>0.73699999999999999</v>
      </c>
      <c r="J159" s="120">
        <v>0.84</v>
      </c>
      <c r="K159" s="120">
        <v>1.0069999999999999</v>
      </c>
      <c r="L159" s="142">
        <v>1.155</v>
      </c>
    </row>
    <row r="160" spans="1:12" x14ac:dyDescent="0.35">
      <c r="A160" s="188" t="s">
        <v>509</v>
      </c>
      <c r="B160" s="94">
        <v>41</v>
      </c>
      <c r="C160" s="94">
        <v>166973</v>
      </c>
      <c r="D160" s="95">
        <v>149487.43400000004</v>
      </c>
      <c r="E160" s="120">
        <v>1.008</v>
      </c>
      <c r="F160" s="121">
        <v>1.1850000000000001</v>
      </c>
      <c r="G160" s="169">
        <v>41</v>
      </c>
      <c r="H160" s="120">
        <v>0.61299999999999999</v>
      </c>
      <c r="I160" s="120">
        <v>0.91900000000000004</v>
      </c>
      <c r="J160" s="120">
        <v>1.0940000000000001</v>
      </c>
      <c r="K160" s="120">
        <v>1.2450000000000001</v>
      </c>
      <c r="L160" s="142">
        <v>1.359</v>
      </c>
    </row>
    <row r="161" spans="1:13" x14ac:dyDescent="0.35">
      <c r="A161" s="188" t="s">
        <v>510</v>
      </c>
      <c r="B161" s="94">
        <v>36</v>
      </c>
      <c r="C161" s="94">
        <v>138251</v>
      </c>
      <c r="D161" s="95">
        <v>148284.027</v>
      </c>
      <c r="E161" s="120">
        <v>0.754</v>
      </c>
      <c r="F161" s="121">
        <v>0.94899999999999995</v>
      </c>
      <c r="G161" s="169">
        <v>34</v>
      </c>
      <c r="H161" s="120">
        <v>0.59399999999999997</v>
      </c>
      <c r="I161" s="120">
        <v>0.70399999999999996</v>
      </c>
      <c r="J161" s="120">
        <v>0.85099999999999998</v>
      </c>
      <c r="K161" s="120">
        <v>1.052</v>
      </c>
      <c r="L161" s="142">
        <v>1.224</v>
      </c>
    </row>
    <row r="162" spans="1:13" x14ac:dyDescent="0.35">
      <c r="A162" s="188" t="s">
        <v>511</v>
      </c>
      <c r="B162" s="94">
        <v>58</v>
      </c>
      <c r="C162" s="94">
        <v>275755</v>
      </c>
      <c r="D162" s="95">
        <v>354424.35999999993</v>
      </c>
      <c r="E162" s="120">
        <v>0.73399999999999999</v>
      </c>
      <c r="F162" s="121">
        <v>0.81599999999999995</v>
      </c>
      <c r="G162" s="169">
        <v>58</v>
      </c>
      <c r="H162" s="120">
        <v>0.55600000000000005</v>
      </c>
      <c r="I162" s="120">
        <v>0.66100000000000003</v>
      </c>
      <c r="J162" s="120">
        <v>0.77</v>
      </c>
      <c r="K162" s="120">
        <v>0.92500000000000004</v>
      </c>
      <c r="L162" s="142">
        <v>1.069</v>
      </c>
    </row>
    <row r="163" spans="1:13" x14ac:dyDescent="0.35">
      <c r="A163" s="188" t="s">
        <v>512</v>
      </c>
      <c r="B163" s="94">
        <v>6</v>
      </c>
      <c r="C163" s="94" t="s">
        <v>473</v>
      </c>
      <c r="D163" s="95" t="s">
        <v>473</v>
      </c>
      <c r="E163" s="92" t="s">
        <v>473</v>
      </c>
      <c r="F163" s="93" t="s">
        <v>473</v>
      </c>
      <c r="G163" s="169">
        <v>5</v>
      </c>
      <c r="H163" s="120" t="s">
        <v>473</v>
      </c>
      <c r="I163" s="120" t="s">
        <v>473</v>
      </c>
      <c r="J163" s="120" t="s">
        <v>473</v>
      </c>
      <c r="K163" s="120" t="s">
        <v>473</v>
      </c>
      <c r="L163" s="142" t="s">
        <v>473</v>
      </c>
    </row>
    <row r="164" spans="1:13" x14ac:dyDescent="0.35">
      <c r="A164" s="188" t="s">
        <v>513</v>
      </c>
      <c r="B164" s="94">
        <v>5</v>
      </c>
      <c r="C164" s="94" t="s">
        <v>473</v>
      </c>
      <c r="D164" s="95" t="s">
        <v>473</v>
      </c>
      <c r="E164" s="92" t="s">
        <v>473</v>
      </c>
      <c r="F164" s="93" t="s">
        <v>473</v>
      </c>
      <c r="G164" s="169">
        <v>5</v>
      </c>
      <c r="H164" s="120" t="s">
        <v>473</v>
      </c>
      <c r="I164" s="120" t="s">
        <v>473</v>
      </c>
      <c r="J164" s="120" t="s">
        <v>473</v>
      </c>
      <c r="K164" s="120" t="s">
        <v>473</v>
      </c>
      <c r="L164" s="142" t="s">
        <v>473</v>
      </c>
    </row>
    <row r="165" spans="1:13" x14ac:dyDescent="0.35">
      <c r="A165" s="188" t="s">
        <v>514</v>
      </c>
      <c r="B165" s="94">
        <v>36</v>
      </c>
      <c r="C165" s="94">
        <v>242189</v>
      </c>
      <c r="D165" s="95">
        <v>256184.43400000001</v>
      </c>
      <c r="E165" s="120">
        <v>0.85499999999999998</v>
      </c>
      <c r="F165" s="121">
        <v>1.0089999999999999</v>
      </c>
      <c r="G165" s="169">
        <v>36</v>
      </c>
      <c r="H165" s="120">
        <v>0.63700000000000001</v>
      </c>
      <c r="I165" s="120">
        <v>0.79500000000000004</v>
      </c>
      <c r="J165" s="120">
        <v>0.93049999999999999</v>
      </c>
      <c r="K165" s="120">
        <v>1.0274999999999999</v>
      </c>
      <c r="L165" s="142">
        <v>1.179</v>
      </c>
    </row>
    <row r="166" spans="1:13" x14ac:dyDescent="0.35">
      <c r="A166" s="188" t="s">
        <v>515</v>
      </c>
      <c r="B166" s="94">
        <v>7</v>
      </c>
      <c r="C166" s="94" t="s">
        <v>473</v>
      </c>
      <c r="D166" s="95" t="s">
        <v>473</v>
      </c>
      <c r="E166" s="92" t="s">
        <v>473</v>
      </c>
      <c r="F166" s="93" t="s">
        <v>473</v>
      </c>
      <c r="G166" s="169">
        <v>7</v>
      </c>
      <c r="H166" s="120" t="s">
        <v>473</v>
      </c>
      <c r="I166" s="120" t="s">
        <v>473</v>
      </c>
      <c r="J166" s="120" t="s">
        <v>473</v>
      </c>
      <c r="K166" s="120" t="s">
        <v>473</v>
      </c>
      <c r="L166" s="142" t="s">
        <v>473</v>
      </c>
    </row>
    <row r="167" spans="1:13" x14ac:dyDescent="0.35">
      <c r="A167" s="188" t="s">
        <v>516</v>
      </c>
      <c r="B167" s="94">
        <v>74</v>
      </c>
      <c r="C167" s="94">
        <v>438641</v>
      </c>
      <c r="D167" s="95">
        <v>430839.28800000018</v>
      </c>
      <c r="E167" s="120">
        <v>0.96</v>
      </c>
      <c r="F167" s="121">
        <v>1.095</v>
      </c>
      <c r="G167" s="169">
        <v>74</v>
      </c>
      <c r="H167" s="120">
        <v>0.74</v>
      </c>
      <c r="I167" s="120">
        <v>0.878</v>
      </c>
      <c r="J167" s="120">
        <v>1.0185</v>
      </c>
      <c r="K167" s="120">
        <v>1.1759999999999999</v>
      </c>
      <c r="L167" s="142">
        <v>1.43</v>
      </c>
    </row>
    <row r="168" spans="1:13" x14ac:dyDescent="0.35">
      <c r="A168" s="188" t="s">
        <v>517</v>
      </c>
      <c r="B168" s="94">
        <v>189</v>
      </c>
      <c r="C168" s="94">
        <v>1108148</v>
      </c>
      <c r="D168" s="95">
        <v>1057271.8390000002</v>
      </c>
      <c r="E168" s="120">
        <v>0.94599999999999995</v>
      </c>
      <c r="F168" s="121">
        <v>1.0209999999999999</v>
      </c>
      <c r="G168" s="169">
        <v>189</v>
      </c>
      <c r="H168" s="120">
        <v>0.66300000000000003</v>
      </c>
      <c r="I168" s="120">
        <v>0.82899999999999996</v>
      </c>
      <c r="J168" s="120">
        <v>0.97799999999999998</v>
      </c>
      <c r="K168" s="120">
        <v>1.1599999999999999</v>
      </c>
      <c r="L168" s="142">
        <v>1.383</v>
      </c>
    </row>
    <row r="169" spans="1:13" x14ac:dyDescent="0.35">
      <c r="A169" s="188" t="s">
        <v>518</v>
      </c>
      <c r="B169" s="94">
        <v>17</v>
      </c>
      <c r="C169" s="94">
        <v>36303</v>
      </c>
      <c r="D169" s="95">
        <v>40903.695</v>
      </c>
      <c r="E169" s="120">
        <v>0.70399999999999996</v>
      </c>
      <c r="F169" s="121">
        <v>0.89900000000000002</v>
      </c>
      <c r="G169" s="169">
        <v>17</v>
      </c>
      <c r="H169" s="120" t="s">
        <v>473</v>
      </c>
      <c r="I169" s="120" t="s">
        <v>473</v>
      </c>
      <c r="J169" s="120">
        <v>0.80800000000000005</v>
      </c>
      <c r="K169" s="120" t="s">
        <v>473</v>
      </c>
      <c r="L169" s="142" t="s">
        <v>473</v>
      </c>
    </row>
    <row r="170" spans="1:13" x14ac:dyDescent="0.35">
      <c r="A170" s="189" t="s">
        <v>519</v>
      </c>
      <c r="B170" s="94">
        <v>80</v>
      </c>
      <c r="C170" s="94">
        <v>388386</v>
      </c>
      <c r="D170" s="95">
        <v>427281.03299999994</v>
      </c>
      <c r="E170" s="120">
        <v>0.86299999999999999</v>
      </c>
      <c r="F170" s="121">
        <v>0.95799999999999996</v>
      </c>
      <c r="G170" s="169">
        <v>80</v>
      </c>
      <c r="H170" s="120">
        <v>0.72699999999999998</v>
      </c>
      <c r="I170" s="120">
        <v>0.8095</v>
      </c>
      <c r="J170" s="120">
        <v>0.9225000000000001</v>
      </c>
      <c r="K170" s="120">
        <v>1.0545</v>
      </c>
      <c r="L170" s="142">
        <v>1.2535000000000001</v>
      </c>
    </row>
    <row r="171" spans="1:13" x14ac:dyDescent="0.35">
      <c r="A171" s="190" t="s">
        <v>520</v>
      </c>
      <c r="B171" s="94">
        <v>5</v>
      </c>
      <c r="C171" s="94" t="s">
        <v>473</v>
      </c>
      <c r="D171" s="95" t="s">
        <v>473</v>
      </c>
      <c r="E171" s="92" t="s">
        <v>473</v>
      </c>
      <c r="F171" s="93" t="s">
        <v>473</v>
      </c>
      <c r="G171" s="169">
        <v>5</v>
      </c>
      <c r="H171" s="120" t="s">
        <v>473</v>
      </c>
      <c r="I171" s="120" t="s">
        <v>473</v>
      </c>
      <c r="J171" s="120" t="s">
        <v>473</v>
      </c>
      <c r="K171" s="120" t="s">
        <v>473</v>
      </c>
      <c r="L171" s="142" t="s">
        <v>473</v>
      </c>
    </row>
    <row r="172" spans="1:13" x14ac:dyDescent="0.35">
      <c r="A172" s="189" t="s">
        <v>521</v>
      </c>
      <c r="B172" s="94">
        <v>53</v>
      </c>
      <c r="C172" s="94">
        <v>321646</v>
      </c>
      <c r="D172" s="95">
        <v>306965.11699999997</v>
      </c>
      <c r="E172" s="120">
        <v>0.91500000000000004</v>
      </c>
      <c r="F172" s="121">
        <v>1.0900000000000001</v>
      </c>
      <c r="G172" s="169">
        <v>53</v>
      </c>
      <c r="H172" s="120">
        <v>0.69899999999999995</v>
      </c>
      <c r="I172" s="120">
        <v>0.88800000000000001</v>
      </c>
      <c r="J172" s="120">
        <v>1.0049999999999999</v>
      </c>
      <c r="K172" s="120">
        <v>1.1419999999999999</v>
      </c>
      <c r="L172" s="142">
        <v>1.3779999999999999</v>
      </c>
    </row>
    <row r="173" spans="1:13" x14ac:dyDescent="0.35">
      <c r="A173" s="188" t="s">
        <v>522</v>
      </c>
      <c r="B173" s="94">
        <v>65</v>
      </c>
      <c r="C173" s="94">
        <v>185428</v>
      </c>
      <c r="D173" s="95">
        <v>213193.65200000006</v>
      </c>
      <c r="E173" s="120">
        <v>0.79600000000000004</v>
      </c>
      <c r="F173" s="121">
        <v>0.95199999999999996</v>
      </c>
      <c r="G173" s="169">
        <v>65</v>
      </c>
      <c r="H173" s="120">
        <v>0.63900000000000001</v>
      </c>
      <c r="I173" s="120">
        <v>0.75900000000000001</v>
      </c>
      <c r="J173" s="120">
        <v>0.85799999999999998</v>
      </c>
      <c r="K173" s="120">
        <v>1.02</v>
      </c>
      <c r="L173" s="142">
        <v>1.1279999999999999</v>
      </c>
    </row>
    <row r="174" spans="1:13" x14ac:dyDescent="0.35">
      <c r="A174" s="188" t="s">
        <v>523</v>
      </c>
      <c r="B174" s="94">
        <v>15</v>
      </c>
      <c r="C174" s="94">
        <v>42418</v>
      </c>
      <c r="D174" s="95">
        <v>39045.781999999992</v>
      </c>
      <c r="E174" s="120">
        <v>0.71799999999999997</v>
      </c>
      <c r="F174" s="121">
        <v>1.2150000000000001</v>
      </c>
      <c r="G174" s="169">
        <v>15</v>
      </c>
      <c r="H174" s="120" t="s">
        <v>473</v>
      </c>
      <c r="I174" s="120" t="s">
        <v>473</v>
      </c>
      <c r="J174" s="120">
        <v>1.0089999999999999</v>
      </c>
      <c r="K174" s="120" t="s">
        <v>473</v>
      </c>
      <c r="L174" s="142" t="s">
        <v>473</v>
      </c>
    </row>
    <row r="175" spans="1:13" ht="15" thickBot="1" x14ac:dyDescent="0.4">
      <c r="A175" s="191" t="s">
        <v>524</v>
      </c>
      <c r="B175" s="146">
        <v>4</v>
      </c>
      <c r="C175" s="94" t="s">
        <v>473</v>
      </c>
      <c r="D175" s="95" t="s">
        <v>473</v>
      </c>
      <c r="E175" s="92" t="s">
        <v>473</v>
      </c>
      <c r="F175" s="93" t="s">
        <v>473</v>
      </c>
      <c r="G175" s="170">
        <v>4</v>
      </c>
      <c r="H175" s="148" t="s">
        <v>473</v>
      </c>
      <c r="I175" s="148" t="s">
        <v>473</v>
      </c>
      <c r="J175" s="148" t="s">
        <v>473</v>
      </c>
      <c r="K175" s="148" t="s">
        <v>473</v>
      </c>
      <c r="L175" s="151" t="s">
        <v>473</v>
      </c>
    </row>
    <row r="176" spans="1:13" s="154" customFormat="1" ht="16.5" customHeight="1" x14ac:dyDescent="0.35">
      <c r="A176" s="265" t="s">
        <v>528</v>
      </c>
      <c r="B176" s="265"/>
      <c r="C176" s="265"/>
      <c r="D176" s="265"/>
      <c r="E176" s="265"/>
      <c r="F176" s="265"/>
      <c r="G176" s="265"/>
      <c r="H176" s="265"/>
      <c r="I176" s="265"/>
      <c r="J176" s="265"/>
      <c r="K176" s="265"/>
      <c r="L176" s="265"/>
      <c r="M176" s="9"/>
    </row>
    <row r="177" spans="1:18" s="154" customFormat="1" x14ac:dyDescent="0.35">
      <c r="A177" s="266"/>
      <c r="B177" s="266"/>
      <c r="C177" s="266"/>
      <c r="D177" s="266"/>
      <c r="E177" s="266"/>
      <c r="F177" s="266"/>
      <c r="G177" s="266"/>
      <c r="H177" s="266"/>
      <c r="I177" s="266"/>
      <c r="J177" s="266"/>
      <c r="K177" s="266"/>
      <c r="L177" s="266"/>
      <c r="M177" s="9"/>
    </row>
    <row r="178" spans="1:18" s="154" customFormat="1" x14ac:dyDescent="0.35">
      <c r="A178" s="8"/>
      <c r="B178" s="201"/>
      <c r="C178" s="202"/>
      <c r="D178" s="202"/>
      <c r="E178" s="1"/>
      <c r="F178" s="9"/>
      <c r="G178" s="9"/>
      <c r="H178" s="202"/>
      <c r="I178" s="9"/>
      <c r="J178" s="9"/>
      <c r="K178" s="9"/>
      <c r="L178" s="9"/>
      <c r="M178" s="9"/>
    </row>
    <row r="179" spans="1:18" s="154" customFormat="1" x14ac:dyDescent="0.35">
      <c r="A179" s="8"/>
      <c r="B179" s="201"/>
      <c r="C179" s="202"/>
      <c r="D179" s="202"/>
      <c r="E179" s="1"/>
      <c r="F179" s="9"/>
      <c r="G179" s="9"/>
      <c r="H179" s="202"/>
      <c r="I179" s="9"/>
      <c r="J179" s="9"/>
      <c r="K179" s="9"/>
      <c r="L179" s="9"/>
      <c r="M179" s="9"/>
    </row>
    <row r="180" spans="1:18" s="154" customFormat="1" ht="18.5" thickBot="1" x14ac:dyDescent="0.45">
      <c r="A180" s="131" t="s">
        <v>617</v>
      </c>
      <c r="B180" s="155"/>
      <c r="C180" s="155"/>
      <c r="D180" s="155"/>
      <c r="E180" s="155"/>
      <c r="F180" s="155"/>
      <c r="G180" s="155"/>
      <c r="H180" s="155"/>
      <c r="I180" s="155"/>
      <c r="J180" s="155"/>
      <c r="K180" s="155"/>
      <c r="L180" s="155"/>
      <c r="M180" s="155"/>
    </row>
    <row r="181" spans="1:18" s="154" customFormat="1" ht="30" customHeight="1" thickBot="1" x14ac:dyDescent="0.4">
      <c r="A181" s="200"/>
      <c r="B181" s="175"/>
      <c r="C181" s="258" t="s">
        <v>167</v>
      </c>
      <c r="D181" s="259"/>
      <c r="E181" s="260" t="s">
        <v>468</v>
      </c>
      <c r="F181" s="261"/>
      <c r="G181" s="262" t="s">
        <v>469</v>
      </c>
      <c r="H181" s="263"/>
      <c r="I181" s="263"/>
      <c r="J181" s="263"/>
      <c r="K181" s="263"/>
      <c r="L181" s="264"/>
    </row>
    <row r="182" spans="1:18" s="90" customFormat="1" ht="44.5" x14ac:dyDescent="0.35">
      <c r="A182" s="187" t="s">
        <v>470</v>
      </c>
      <c r="B182" s="176" t="s">
        <v>471</v>
      </c>
      <c r="C182" s="177" t="s">
        <v>173</v>
      </c>
      <c r="D182" s="178" t="s">
        <v>174</v>
      </c>
      <c r="E182" s="179" t="s">
        <v>176</v>
      </c>
      <c r="F182" s="180" t="s">
        <v>177</v>
      </c>
      <c r="G182" s="179" t="s">
        <v>674</v>
      </c>
      <c r="H182" s="179" t="s">
        <v>180</v>
      </c>
      <c r="I182" s="179" t="s">
        <v>183</v>
      </c>
      <c r="J182" s="179" t="s">
        <v>188</v>
      </c>
      <c r="K182" s="179" t="s">
        <v>193</v>
      </c>
      <c r="L182" s="181" t="s">
        <v>196</v>
      </c>
      <c r="M182" s="154"/>
      <c r="N182" s="154"/>
      <c r="O182" s="154"/>
      <c r="P182" s="154"/>
      <c r="Q182" s="154"/>
      <c r="R182" s="154"/>
    </row>
    <row r="183" spans="1:18" x14ac:dyDescent="0.35">
      <c r="A183" s="188" t="s">
        <v>472</v>
      </c>
      <c r="B183" s="94">
        <v>7</v>
      </c>
      <c r="C183" s="94" t="s">
        <v>473</v>
      </c>
      <c r="D183" s="95" t="s">
        <v>473</v>
      </c>
      <c r="E183" s="92" t="s">
        <v>473</v>
      </c>
      <c r="F183" s="93" t="s">
        <v>473</v>
      </c>
      <c r="G183" s="169">
        <v>7</v>
      </c>
      <c r="H183" s="120" t="s">
        <v>473</v>
      </c>
      <c r="I183" s="120" t="s">
        <v>473</v>
      </c>
      <c r="J183" s="120" t="s">
        <v>473</v>
      </c>
      <c r="K183" s="120" t="s">
        <v>473</v>
      </c>
      <c r="L183" s="142" t="s">
        <v>473</v>
      </c>
    </row>
    <row r="184" spans="1:18" x14ac:dyDescent="0.35">
      <c r="A184" s="188" t="s">
        <v>474</v>
      </c>
      <c r="B184" s="94">
        <v>23</v>
      </c>
      <c r="C184" s="94">
        <v>87520</v>
      </c>
      <c r="D184" s="95">
        <v>81867.762000000002</v>
      </c>
      <c r="E184" s="120">
        <v>0.92500000000000004</v>
      </c>
      <c r="F184" s="121">
        <v>1.1140000000000001</v>
      </c>
      <c r="G184" s="169">
        <v>23</v>
      </c>
      <c r="H184" s="120">
        <v>0.71799999999999997</v>
      </c>
      <c r="I184" s="120">
        <v>0.83799999999999997</v>
      </c>
      <c r="J184" s="120">
        <v>0.99</v>
      </c>
      <c r="K184" s="120">
        <v>1.1339999999999999</v>
      </c>
      <c r="L184" s="142">
        <v>1.2370000000000001</v>
      </c>
    </row>
    <row r="185" spans="1:18" x14ac:dyDescent="0.35">
      <c r="A185" s="188" t="s">
        <v>475</v>
      </c>
      <c r="B185" s="94">
        <v>37</v>
      </c>
      <c r="C185" s="94">
        <v>125670</v>
      </c>
      <c r="D185" s="95">
        <v>109754.07399999998</v>
      </c>
      <c r="E185" s="120">
        <v>1.0509999999999999</v>
      </c>
      <c r="F185" s="121">
        <v>1.27</v>
      </c>
      <c r="G185" s="169">
        <v>37</v>
      </c>
      <c r="H185" s="120">
        <v>0.64600000000000002</v>
      </c>
      <c r="I185" s="120">
        <v>1.024</v>
      </c>
      <c r="J185" s="120">
        <v>1.1870000000000001</v>
      </c>
      <c r="K185" s="120">
        <v>1.3879999999999999</v>
      </c>
      <c r="L185" s="142">
        <v>1.514</v>
      </c>
    </row>
    <row r="186" spans="1:18" x14ac:dyDescent="0.35">
      <c r="A186" s="188" t="s">
        <v>476</v>
      </c>
      <c r="B186" s="94">
        <v>22</v>
      </c>
      <c r="C186" s="94">
        <v>67996</v>
      </c>
      <c r="D186" s="95">
        <v>74470.518999999986</v>
      </c>
      <c r="E186" s="120">
        <v>0.76200000000000001</v>
      </c>
      <c r="F186" s="121">
        <v>1.167</v>
      </c>
      <c r="G186" s="169">
        <v>22</v>
      </c>
      <c r="H186" s="120">
        <v>0.54800000000000004</v>
      </c>
      <c r="I186" s="120">
        <v>0.70399999999999996</v>
      </c>
      <c r="J186" s="120">
        <v>0.83899999999999997</v>
      </c>
      <c r="K186" s="120">
        <v>1.167</v>
      </c>
      <c r="L186" s="142">
        <v>1.478</v>
      </c>
    </row>
    <row r="187" spans="1:18" x14ac:dyDescent="0.35">
      <c r="A187" s="188" t="s">
        <v>477</v>
      </c>
      <c r="B187" s="94">
        <v>184</v>
      </c>
      <c r="C187" s="94">
        <v>781209</v>
      </c>
      <c r="D187" s="95">
        <v>809409.20499999984</v>
      </c>
      <c r="E187" s="120">
        <v>0.91200000000000003</v>
      </c>
      <c r="F187" s="121">
        <v>1.04</v>
      </c>
      <c r="G187" s="169">
        <v>184</v>
      </c>
      <c r="H187" s="120">
        <v>0.61299999999999999</v>
      </c>
      <c r="I187" s="120">
        <v>0.78400000000000003</v>
      </c>
      <c r="J187" s="120">
        <v>0.97950000000000004</v>
      </c>
      <c r="K187" s="120">
        <v>1.1535</v>
      </c>
      <c r="L187" s="142">
        <v>1.403</v>
      </c>
    </row>
    <row r="188" spans="1:18" x14ac:dyDescent="0.35">
      <c r="A188" s="188" t="s">
        <v>478</v>
      </c>
      <c r="B188" s="94">
        <v>58</v>
      </c>
      <c r="C188" s="94">
        <v>127403</v>
      </c>
      <c r="D188" s="95">
        <v>161097.20100000006</v>
      </c>
      <c r="E188" s="120">
        <v>0.65900000000000003</v>
      </c>
      <c r="F188" s="121">
        <v>0.84799999999999998</v>
      </c>
      <c r="G188" s="169">
        <v>58</v>
      </c>
      <c r="H188" s="120">
        <v>0.49099999999999999</v>
      </c>
      <c r="I188" s="120">
        <v>0.60299999999999998</v>
      </c>
      <c r="J188" s="120">
        <v>0.746</v>
      </c>
      <c r="K188" s="120">
        <v>0.90600000000000003</v>
      </c>
      <c r="L188" s="142">
        <v>1.222</v>
      </c>
    </row>
    <row r="189" spans="1:18" x14ac:dyDescent="0.35">
      <c r="A189" s="188" t="s">
        <v>479</v>
      </c>
      <c r="B189" s="94">
        <v>22</v>
      </c>
      <c r="C189" s="94">
        <v>88629</v>
      </c>
      <c r="D189" s="95">
        <v>129204.689</v>
      </c>
      <c r="E189" s="120">
        <v>0.53400000000000003</v>
      </c>
      <c r="F189" s="121">
        <v>0.83799999999999997</v>
      </c>
      <c r="G189" s="169">
        <v>22</v>
      </c>
      <c r="H189" s="120">
        <v>0.314</v>
      </c>
      <c r="I189" s="120">
        <v>0.504</v>
      </c>
      <c r="J189" s="120">
        <v>0.70850000000000002</v>
      </c>
      <c r="K189" s="120">
        <v>0.83799999999999997</v>
      </c>
      <c r="L189" s="142">
        <v>0.88500000000000001</v>
      </c>
    </row>
    <row r="190" spans="1:18" x14ac:dyDescent="0.35">
      <c r="A190" s="188" t="s">
        <v>480</v>
      </c>
      <c r="B190" s="94">
        <v>3</v>
      </c>
      <c r="C190" s="94" t="s">
        <v>473</v>
      </c>
      <c r="D190" s="95" t="s">
        <v>473</v>
      </c>
      <c r="E190" s="92" t="s">
        <v>473</v>
      </c>
      <c r="F190" s="93" t="s">
        <v>473</v>
      </c>
      <c r="G190" s="169">
        <v>3</v>
      </c>
      <c r="H190" s="120" t="s">
        <v>473</v>
      </c>
      <c r="I190" s="120" t="s">
        <v>473</v>
      </c>
      <c r="J190" s="120" t="s">
        <v>473</v>
      </c>
      <c r="K190" s="120" t="s">
        <v>473</v>
      </c>
      <c r="L190" s="142" t="s">
        <v>473</v>
      </c>
    </row>
    <row r="191" spans="1:18" x14ac:dyDescent="0.35">
      <c r="A191" s="188" t="s">
        <v>481</v>
      </c>
      <c r="B191" s="94">
        <v>3</v>
      </c>
      <c r="C191" s="94" t="s">
        <v>473</v>
      </c>
      <c r="D191" s="95" t="s">
        <v>473</v>
      </c>
      <c r="E191" s="92" t="s">
        <v>473</v>
      </c>
      <c r="F191" s="93" t="s">
        <v>473</v>
      </c>
      <c r="G191" s="169">
        <v>3</v>
      </c>
      <c r="H191" s="120" t="s">
        <v>473</v>
      </c>
      <c r="I191" s="120" t="s">
        <v>473</v>
      </c>
      <c r="J191" s="120" t="s">
        <v>473</v>
      </c>
      <c r="K191" s="120" t="s">
        <v>473</v>
      </c>
      <c r="L191" s="142" t="s">
        <v>473</v>
      </c>
    </row>
    <row r="192" spans="1:18" x14ac:dyDescent="0.35">
      <c r="A192" s="188" t="s">
        <v>482</v>
      </c>
      <c r="B192" s="94">
        <v>127</v>
      </c>
      <c r="C192" s="94">
        <v>555463</v>
      </c>
      <c r="D192" s="95">
        <v>592910.47700000019</v>
      </c>
      <c r="E192" s="120">
        <v>0.86399999999999999</v>
      </c>
      <c r="F192" s="121">
        <v>0.95299999999999996</v>
      </c>
      <c r="G192" s="169">
        <v>127</v>
      </c>
      <c r="H192" s="120">
        <v>0.60499999999999998</v>
      </c>
      <c r="I192" s="120">
        <v>0.74399999999999999</v>
      </c>
      <c r="J192" s="120">
        <v>0.90200000000000002</v>
      </c>
      <c r="K192" s="120">
        <v>1.06</v>
      </c>
      <c r="L192" s="142">
        <v>1.2569999999999999</v>
      </c>
    </row>
    <row r="193" spans="1:12" x14ac:dyDescent="0.35">
      <c r="A193" s="188" t="s">
        <v>483</v>
      </c>
      <c r="B193" s="94">
        <v>64</v>
      </c>
      <c r="C193" s="94">
        <v>283598</v>
      </c>
      <c r="D193" s="95">
        <v>317710.033</v>
      </c>
      <c r="E193" s="120">
        <v>0.79800000000000004</v>
      </c>
      <c r="F193" s="121">
        <v>0.92300000000000004</v>
      </c>
      <c r="G193" s="169">
        <v>64</v>
      </c>
      <c r="H193" s="120">
        <v>0.60899999999999999</v>
      </c>
      <c r="I193" s="120">
        <v>0.69550000000000001</v>
      </c>
      <c r="J193" s="120">
        <v>0.876</v>
      </c>
      <c r="K193" s="120">
        <v>1.0339999999999998</v>
      </c>
      <c r="L193" s="142">
        <v>1.1339999999999999</v>
      </c>
    </row>
    <row r="194" spans="1:12" x14ac:dyDescent="0.35">
      <c r="A194" s="188" t="s">
        <v>484</v>
      </c>
      <c r="B194" s="94">
        <v>8</v>
      </c>
      <c r="C194" s="94" t="s">
        <v>473</v>
      </c>
      <c r="D194" s="95" t="s">
        <v>473</v>
      </c>
      <c r="E194" s="92" t="s">
        <v>473</v>
      </c>
      <c r="F194" s="93" t="s">
        <v>473</v>
      </c>
      <c r="G194" s="169">
        <v>8</v>
      </c>
      <c r="H194" s="120" t="s">
        <v>473</v>
      </c>
      <c r="I194" s="120" t="s">
        <v>473</v>
      </c>
      <c r="J194" s="120" t="s">
        <v>473</v>
      </c>
      <c r="K194" s="120" t="s">
        <v>473</v>
      </c>
      <c r="L194" s="142" t="s">
        <v>473</v>
      </c>
    </row>
    <row r="195" spans="1:12" x14ac:dyDescent="0.35">
      <c r="A195" s="188" t="s">
        <v>485</v>
      </c>
      <c r="B195" s="94">
        <v>19</v>
      </c>
      <c r="C195" s="94">
        <v>41535</v>
      </c>
      <c r="D195" s="95">
        <v>55013.850999999988</v>
      </c>
      <c r="E195" s="120">
        <v>0.69799999999999995</v>
      </c>
      <c r="F195" s="121">
        <v>1.075</v>
      </c>
      <c r="G195" s="169">
        <v>19</v>
      </c>
      <c r="H195" s="120" t="s">
        <v>473</v>
      </c>
      <c r="I195" s="120" t="s">
        <v>473</v>
      </c>
      <c r="J195" s="120">
        <v>0.749</v>
      </c>
      <c r="K195" s="120" t="s">
        <v>473</v>
      </c>
      <c r="L195" s="142" t="s">
        <v>473</v>
      </c>
    </row>
    <row r="196" spans="1:12" x14ac:dyDescent="0.35">
      <c r="A196" s="188" t="s">
        <v>486</v>
      </c>
      <c r="B196" s="94">
        <v>14</v>
      </c>
      <c r="C196" s="94">
        <v>17062</v>
      </c>
      <c r="D196" s="95">
        <v>29213.325999999997</v>
      </c>
      <c r="E196" s="92">
        <v>0.47599999999999998</v>
      </c>
      <c r="F196" s="93">
        <v>1.1180000000000001</v>
      </c>
      <c r="G196" s="169">
        <v>14</v>
      </c>
      <c r="H196" s="120" t="s">
        <v>473</v>
      </c>
      <c r="I196" s="120" t="s">
        <v>473</v>
      </c>
      <c r="J196" s="120">
        <v>0.66649999999999998</v>
      </c>
      <c r="K196" s="120" t="s">
        <v>473</v>
      </c>
      <c r="L196" s="142" t="s">
        <v>473</v>
      </c>
    </row>
    <row r="197" spans="1:12" x14ac:dyDescent="0.35">
      <c r="A197" s="188" t="s">
        <v>487</v>
      </c>
      <c r="B197" s="94">
        <v>64</v>
      </c>
      <c r="C197" s="94">
        <v>224928</v>
      </c>
      <c r="D197" s="95">
        <v>275431.21200000006</v>
      </c>
      <c r="E197" s="120">
        <v>0.72799999999999998</v>
      </c>
      <c r="F197" s="121">
        <v>0.90700000000000003</v>
      </c>
      <c r="G197" s="169">
        <v>64</v>
      </c>
      <c r="H197" s="120">
        <v>0.45800000000000002</v>
      </c>
      <c r="I197" s="120">
        <v>0.64650000000000007</v>
      </c>
      <c r="J197" s="120">
        <v>0.8115</v>
      </c>
      <c r="K197" s="120">
        <v>1.0190000000000001</v>
      </c>
      <c r="L197" s="142">
        <v>1.2430000000000001</v>
      </c>
    </row>
    <row r="198" spans="1:12" x14ac:dyDescent="0.35">
      <c r="A198" s="188" t="s">
        <v>488</v>
      </c>
      <c r="B198" s="94">
        <v>86</v>
      </c>
      <c r="C198" s="94">
        <v>203702</v>
      </c>
      <c r="D198" s="95">
        <v>234544.12599999996</v>
      </c>
      <c r="E198" s="120">
        <v>0.77800000000000002</v>
      </c>
      <c r="F198" s="121">
        <v>0.90300000000000002</v>
      </c>
      <c r="G198" s="169">
        <v>86</v>
      </c>
      <c r="H198" s="120">
        <v>0.54500000000000004</v>
      </c>
      <c r="I198" s="120">
        <v>0.70099999999999996</v>
      </c>
      <c r="J198" s="120">
        <v>0.85399999999999998</v>
      </c>
      <c r="K198" s="120">
        <v>1.0189999999999999</v>
      </c>
      <c r="L198" s="142">
        <v>1.238</v>
      </c>
    </row>
    <row r="199" spans="1:12" x14ac:dyDescent="0.35">
      <c r="A199" s="188" t="s">
        <v>489</v>
      </c>
      <c r="B199" s="94">
        <v>28</v>
      </c>
      <c r="C199" s="94">
        <v>38283</v>
      </c>
      <c r="D199" s="95">
        <v>46664.555000000015</v>
      </c>
      <c r="E199" s="120">
        <v>0.66900000000000004</v>
      </c>
      <c r="F199" s="121">
        <v>1.214</v>
      </c>
      <c r="G199" s="169">
        <v>27</v>
      </c>
      <c r="H199" s="120">
        <v>0.54700000000000004</v>
      </c>
      <c r="I199" s="120">
        <v>0.64600000000000002</v>
      </c>
      <c r="J199" s="120">
        <v>0.81</v>
      </c>
      <c r="K199" s="120">
        <v>1.218</v>
      </c>
      <c r="L199" s="142">
        <v>1.389</v>
      </c>
    </row>
    <row r="200" spans="1:12" x14ac:dyDescent="0.35">
      <c r="A200" s="188" t="s">
        <v>490</v>
      </c>
      <c r="B200" s="94">
        <v>64</v>
      </c>
      <c r="C200" s="94">
        <v>174188</v>
      </c>
      <c r="D200" s="95">
        <v>178421.32199999999</v>
      </c>
      <c r="E200" s="120">
        <v>0.81799999999999995</v>
      </c>
      <c r="F200" s="121">
        <v>1.0920000000000001</v>
      </c>
      <c r="G200" s="169">
        <v>64</v>
      </c>
      <c r="H200" s="120">
        <v>0.67600000000000005</v>
      </c>
      <c r="I200" s="120">
        <v>0.76049999999999995</v>
      </c>
      <c r="J200" s="120">
        <v>0.95500000000000007</v>
      </c>
      <c r="K200" s="120">
        <v>1.3009999999999999</v>
      </c>
      <c r="L200" s="142">
        <v>1.734</v>
      </c>
    </row>
    <row r="201" spans="1:12" x14ac:dyDescent="0.35">
      <c r="A201" s="188" t="s">
        <v>491</v>
      </c>
      <c r="B201" s="94">
        <v>58</v>
      </c>
      <c r="C201" s="94">
        <v>170142</v>
      </c>
      <c r="D201" s="95">
        <v>147955.31200000003</v>
      </c>
      <c r="E201" s="120">
        <v>0.96</v>
      </c>
      <c r="F201" s="121">
        <v>1.27</v>
      </c>
      <c r="G201" s="169">
        <v>58</v>
      </c>
      <c r="H201" s="120">
        <v>0.747</v>
      </c>
      <c r="I201" s="120">
        <v>0.91100000000000003</v>
      </c>
      <c r="J201" s="120">
        <v>1.0705</v>
      </c>
      <c r="K201" s="120">
        <v>1.355</v>
      </c>
      <c r="L201" s="142">
        <v>1.6659999999999999</v>
      </c>
    </row>
    <row r="202" spans="1:12" x14ac:dyDescent="0.35">
      <c r="A202" s="188" t="s">
        <v>492</v>
      </c>
      <c r="B202" s="94">
        <v>35</v>
      </c>
      <c r="C202" s="94">
        <v>154671</v>
      </c>
      <c r="D202" s="95">
        <v>203928.05000000008</v>
      </c>
      <c r="E202" s="120">
        <v>0.53600000000000003</v>
      </c>
      <c r="F202" s="121">
        <v>0.80200000000000005</v>
      </c>
      <c r="G202" s="169">
        <v>35</v>
      </c>
      <c r="H202" s="120">
        <v>0.38900000000000001</v>
      </c>
      <c r="I202" s="120">
        <v>0.46600000000000003</v>
      </c>
      <c r="J202" s="120">
        <v>0.64700000000000002</v>
      </c>
      <c r="K202" s="120">
        <v>0.83</v>
      </c>
      <c r="L202" s="142">
        <v>0.99299999999999999</v>
      </c>
    </row>
    <row r="203" spans="1:12" x14ac:dyDescent="0.35">
      <c r="A203" s="188" t="s">
        <v>493</v>
      </c>
      <c r="B203" s="94">
        <v>21</v>
      </c>
      <c r="C203" s="94">
        <v>87419</v>
      </c>
      <c r="D203" s="95">
        <v>114119.98399999997</v>
      </c>
      <c r="E203" s="120">
        <v>0.66400000000000003</v>
      </c>
      <c r="F203" s="121">
        <v>0.97499999999999998</v>
      </c>
      <c r="G203" s="169">
        <v>21</v>
      </c>
      <c r="H203" s="120">
        <v>0.52500000000000002</v>
      </c>
      <c r="I203" s="120">
        <v>0.66400000000000003</v>
      </c>
      <c r="J203" s="120">
        <v>0.83399999999999996</v>
      </c>
      <c r="K203" s="120">
        <v>0.97499999999999998</v>
      </c>
      <c r="L203" s="142">
        <v>1.0589999999999999</v>
      </c>
    </row>
    <row r="204" spans="1:12" x14ac:dyDescent="0.35">
      <c r="A204" s="188" t="s">
        <v>494</v>
      </c>
      <c r="B204" s="94">
        <v>18</v>
      </c>
      <c r="C204" s="94">
        <v>45154</v>
      </c>
      <c r="D204" s="95">
        <v>53711.085000000006</v>
      </c>
      <c r="E204" s="120">
        <v>0.63200000000000001</v>
      </c>
      <c r="F204" s="121">
        <v>1.1439999999999999</v>
      </c>
      <c r="G204" s="169">
        <v>18</v>
      </c>
      <c r="H204" s="120" t="s">
        <v>473</v>
      </c>
      <c r="I204" s="120" t="s">
        <v>473</v>
      </c>
      <c r="J204" s="120">
        <v>0.89</v>
      </c>
      <c r="K204" s="120" t="s">
        <v>473</v>
      </c>
      <c r="L204" s="142" t="s">
        <v>473</v>
      </c>
    </row>
    <row r="205" spans="1:12" x14ac:dyDescent="0.35">
      <c r="A205" s="188" t="s">
        <v>495</v>
      </c>
      <c r="B205" s="94">
        <v>50</v>
      </c>
      <c r="C205" s="94">
        <v>176903</v>
      </c>
      <c r="D205" s="95">
        <v>220072.42700000003</v>
      </c>
      <c r="E205" s="120">
        <v>0.75700000000000001</v>
      </c>
      <c r="F205" s="121">
        <v>0.92500000000000004</v>
      </c>
      <c r="G205" s="169">
        <v>50</v>
      </c>
      <c r="H205" s="120">
        <v>0.64</v>
      </c>
      <c r="I205" s="120">
        <v>0.69399999999999995</v>
      </c>
      <c r="J205" s="120">
        <v>0.80249999999999999</v>
      </c>
      <c r="K205" s="120">
        <v>0.98199999999999998</v>
      </c>
      <c r="L205" s="142">
        <v>1.1970000000000001</v>
      </c>
    </row>
    <row r="206" spans="1:12" x14ac:dyDescent="0.35">
      <c r="A206" s="188" t="s">
        <v>496</v>
      </c>
      <c r="B206" s="94">
        <v>52</v>
      </c>
      <c r="C206" s="94">
        <v>106696</v>
      </c>
      <c r="D206" s="95">
        <v>167658.26300000001</v>
      </c>
      <c r="E206" s="120">
        <v>0.59799999999999998</v>
      </c>
      <c r="F206" s="121">
        <v>0.72299999999999998</v>
      </c>
      <c r="G206" s="169">
        <v>52</v>
      </c>
      <c r="H206" s="120">
        <v>0.41699999999999998</v>
      </c>
      <c r="I206" s="120">
        <v>0.51849999999999996</v>
      </c>
      <c r="J206" s="120">
        <v>0.67100000000000004</v>
      </c>
      <c r="K206" s="120">
        <v>0.74449999999999994</v>
      </c>
      <c r="L206" s="142">
        <v>0.91</v>
      </c>
    </row>
    <row r="207" spans="1:12" x14ac:dyDescent="0.35">
      <c r="A207" s="188" t="s">
        <v>497</v>
      </c>
      <c r="B207" s="94">
        <v>72</v>
      </c>
      <c r="C207" s="94">
        <v>260251</v>
      </c>
      <c r="D207" s="95">
        <v>272446.64799999999</v>
      </c>
      <c r="E207" s="120">
        <v>0.90300000000000002</v>
      </c>
      <c r="F207" s="121">
        <v>1.0429999999999999</v>
      </c>
      <c r="G207" s="169">
        <v>72</v>
      </c>
      <c r="H207" s="120">
        <v>0.60499999999999998</v>
      </c>
      <c r="I207" s="120">
        <v>0.73199999999999998</v>
      </c>
      <c r="J207" s="120">
        <v>0.97299999999999998</v>
      </c>
      <c r="K207" s="120">
        <v>1.1895</v>
      </c>
      <c r="L207" s="142">
        <v>1.385</v>
      </c>
    </row>
    <row r="208" spans="1:12" x14ac:dyDescent="0.35">
      <c r="A208" s="188" t="s">
        <v>498</v>
      </c>
      <c r="B208" s="94">
        <v>26</v>
      </c>
      <c r="C208" s="94">
        <v>103503</v>
      </c>
      <c r="D208" s="95">
        <v>89500.686000000016</v>
      </c>
      <c r="E208" s="120">
        <v>1.0720000000000001</v>
      </c>
      <c r="F208" s="121">
        <v>1.274</v>
      </c>
      <c r="G208" s="169">
        <v>26</v>
      </c>
      <c r="H208" s="120">
        <v>0.69099999999999995</v>
      </c>
      <c r="I208" s="120">
        <v>1.0049999999999999</v>
      </c>
      <c r="J208" s="120">
        <v>1.1459999999999999</v>
      </c>
      <c r="K208" s="120">
        <v>1.3049999999999999</v>
      </c>
      <c r="L208" s="142">
        <v>1.4079999999999999</v>
      </c>
    </row>
    <row r="209" spans="1:12" x14ac:dyDescent="0.35">
      <c r="A209" s="188" t="s">
        <v>499</v>
      </c>
      <c r="B209" s="94">
        <v>19</v>
      </c>
      <c r="C209" s="94">
        <v>21950</v>
      </c>
      <c r="D209" s="95">
        <v>34491.091999999997</v>
      </c>
      <c r="E209" s="120">
        <v>0.52700000000000002</v>
      </c>
      <c r="F209" s="121">
        <v>0.71</v>
      </c>
      <c r="G209" s="169">
        <v>19</v>
      </c>
      <c r="H209" s="120" t="s">
        <v>473</v>
      </c>
      <c r="I209" s="120" t="s">
        <v>473</v>
      </c>
      <c r="J209" s="120">
        <v>0.63300000000000001</v>
      </c>
      <c r="K209" s="120" t="s">
        <v>473</v>
      </c>
      <c r="L209" s="142" t="s">
        <v>473</v>
      </c>
    </row>
    <row r="210" spans="1:12" x14ac:dyDescent="0.35">
      <c r="A210" s="188" t="s">
        <v>500</v>
      </c>
      <c r="B210" s="94">
        <v>80</v>
      </c>
      <c r="C210" s="94">
        <v>281657</v>
      </c>
      <c r="D210" s="95">
        <v>304271.413</v>
      </c>
      <c r="E210" s="120">
        <v>0.81499999999999995</v>
      </c>
      <c r="F210" s="121">
        <v>1.02</v>
      </c>
      <c r="G210" s="169">
        <v>80</v>
      </c>
      <c r="H210" s="120">
        <v>0.54900000000000004</v>
      </c>
      <c r="I210" s="120">
        <v>0.72499999999999998</v>
      </c>
      <c r="J210" s="120">
        <v>0.93300000000000005</v>
      </c>
      <c r="K210" s="120">
        <v>1.2364999999999999</v>
      </c>
      <c r="L210" s="142">
        <v>1.42</v>
      </c>
    </row>
    <row r="211" spans="1:12" x14ac:dyDescent="0.35">
      <c r="A211" s="188" t="s">
        <v>501</v>
      </c>
      <c r="B211" s="94">
        <v>13</v>
      </c>
      <c r="C211" s="94">
        <v>22141</v>
      </c>
      <c r="D211" s="95">
        <v>29812.518999999993</v>
      </c>
      <c r="E211" s="92">
        <v>0.59599999999999997</v>
      </c>
      <c r="F211" s="93">
        <v>1.0029999999999999</v>
      </c>
      <c r="G211" s="169">
        <v>13</v>
      </c>
      <c r="H211" s="120" t="s">
        <v>473</v>
      </c>
      <c r="I211" s="120" t="s">
        <v>473</v>
      </c>
      <c r="J211" s="120">
        <v>0.66100000000000003</v>
      </c>
      <c r="K211" s="120" t="s">
        <v>473</v>
      </c>
      <c r="L211" s="142" t="s">
        <v>473</v>
      </c>
    </row>
    <row r="212" spans="1:12" x14ac:dyDescent="0.35">
      <c r="A212" s="188" t="s">
        <v>502</v>
      </c>
      <c r="B212" s="94">
        <v>17</v>
      </c>
      <c r="C212" s="94">
        <v>39849</v>
      </c>
      <c r="D212" s="95">
        <v>52338.421000000017</v>
      </c>
      <c r="E212" s="120">
        <v>0.69299999999999995</v>
      </c>
      <c r="F212" s="121">
        <v>1.149</v>
      </c>
      <c r="G212" s="169">
        <v>17</v>
      </c>
      <c r="H212" s="120" t="s">
        <v>473</v>
      </c>
      <c r="I212" s="120" t="s">
        <v>473</v>
      </c>
      <c r="J212" s="120">
        <v>0.86099999999999999</v>
      </c>
      <c r="K212" s="120" t="s">
        <v>473</v>
      </c>
      <c r="L212" s="142" t="s">
        <v>473</v>
      </c>
    </row>
    <row r="213" spans="1:12" x14ac:dyDescent="0.35">
      <c r="A213" s="188" t="s">
        <v>503</v>
      </c>
      <c r="B213" s="94">
        <v>10</v>
      </c>
      <c r="C213" s="94">
        <v>19542</v>
      </c>
      <c r="D213" s="95">
        <v>27688.048999999988</v>
      </c>
      <c r="E213" s="92">
        <v>0.46899999999999997</v>
      </c>
      <c r="F213" s="93">
        <v>0.88800000000000001</v>
      </c>
      <c r="G213" s="169">
        <v>10</v>
      </c>
      <c r="H213" s="120" t="s">
        <v>473</v>
      </c>
      <c r="I213" s="120" t="s">
        <v>473</v>
      </c>
      <c r="J213" s="120">
        <v>0.6944999999999999</v>
      </c>
      <c r="K213" s="120" t="s">
        <v>473</v>
      </c>
      <c r="L213" s="142" t="s">
        <v>473</v>
      </c>
    </row>
    <row r="214" spans="1:12" x14ac:dyDescent="0.35">
      <c r="A214" s="188" t="s">
        <v>504</v>
      </c>
      <c r="B214" s="94">
        <v>46</v>
      </c>
      <c r="C214" s="94">
        <v>172926</v>
      </c>
      <c r="D214" s="95">
        <v>213294.40500000003</v>
      </c>
      <c r="E214" s="120">
        <v>0.73099999999999998</v>
      </c>
      <c r="F214" s="121">
        <v>0.874</v>
      </c>
      <c r="G214" s="169">
        <v>46</v>
      </c>
      <c r="H214" s="120">
        <v>0.52600000000000002</v>
      </c>
      <c r="I214" s="120">
        <v>0.63900000000000001</v>
      </c>
      <c r="J214" s="120">
        <v>0.80600000000000005</v>
      </c>
      <c r="K214" s="120">
        <v>0.94799999999999995</v>
      </c>
      <c r="L214" s="142">
        <v>1.0429999999999999</v>
      </c>
    </row>
    <row r="215" spans="1:12" x14ac:dyDescent="0.35">
      <c r="A215" s="188" t="s">
        <v>505</v>
      </c>
      <c r="B215" s="94">
        <v>21</v>
      </c>
      <c r="C215" s="94">
        <v>35817</v>
      </c>
      <c r="D215" s="95">
        <v>44499.244999999995</v>
      </c>
      <c r="E215" s="120">
        <v>0.69399999999999995</v>
      </c>
      <c r="F215" s="121">
        <v>1.034</v>
      </c>
      <c r="G215" s="169">
        <v>21</v>
      </c>
      <c r="H215" s="120">
        <v>0.58399999999999996</v>
      </c>
      <c r="I215" s="120">
        <v>0.69399999999999995</v>
      </c>
      <c r="J215" s="120">
        <v>0.82</v>
      </c>
      <c r="K215" s="120">
        <v>1.034</v>
      </c>
      <c r="L215" s="142">
        <v>1.34</v>
      </c>
    </row>
    <row r="216" spans="1:12" x14ac:dyDescent="0.35">
      <c r="A216" s="188" t="s">
        <v>506</v>
      </c>
      <c r="B216" s="94">
        <v>20</v>
      </c>
      <c r="C216" s="94">
        <v>128542</v>
      </c>
      <c r="D216" s="95">
        <v>128171.36599999999</v>
      </c>
      <c r="E216" s="120">
        <v>0.88100000000000001</v>
      </c>
      <c r="F216" s="121">
        <v>1.1040000000000001</v>
      </c>
      <c r="G216" s="169">
        <v>20</v>
      </c>
      <c r="H216" s="120">
        <v>0.64650000000000007</v>
      </c>
      <c r="I216" s="120">
        <v>0.8125</v>
      </c>
      <c r="J216" s="120">
        <v>0.93300000000000005</v>
      </c>
      <c r="K216" s="120">
        <v>1.1125</v>
      </c>
      <c r="L216" s="142">
        <v>1.391</v>
      </c>
    </row>
    <row r="217" spans="1:12" x14ac:dyDescent="0.35">
      <c r="A217" s="188" t="s">
        <v>507</v>
      </c>
      <c r="B217" s="94">
        <v>115</v>
      </c>
      <c r="C217" s="94">
        <v>578928</v>
      </c>
      <c r="D217" s="95">
        <v>733283.21099999954</v>
      </c>
      <c r="E217" s="120">
        <v>0.68600000000000005</v>
      </c>
      <c r="F217" s="121">
        <v>0.84099999999999997</v>
      </c>
      <c r="G217" s="169">
        <v>115</v>
      </c>
      <c r="H217" s="120">
        <v>0.504</v>
      </c>
      <c r="I217" s="120">
        <v>0.59799999999999998</v>
      </c>
      <c r="J217" s="120">
        <v>0.76500000000000001</v>
      </c>
      <c r="K217" s="120">
        <v>0.99199999999999999</v>
      </c>
      <c r="L217" s="142">
        <v>1.274</v>
      </c>
    </row>
    <row r="218" spans="1:12" x14ac:dyDescent="0.35">
      <c r="A218" s="188" t="s">
        <v>508</v>
      </c>
      <c r="B218" s="94">
        <v>105</v>
      </c>
      <c r="C218" s="94">
        <v>398410</v>
      </c>
      <c r="D218" s="95">
        <v>464643.04399999994</v>
      </c>
      <c r="E218" s="120">
        <v>0.77600000000000002</v>
      </c>
      <c r="F218" s="121">
        <v>0.92200000000000004</v>
      </c>
      <c r="G218" s="169">
        <v>105</v>
      </c>
      <c r="H218" s="120">
        <v>0.57599999999999996</v>
      </c>
      <c r="I218" s="120">
        <v>0.7</v>
      </c>
      <c r="J218" s="120">
        <v>0.84599999999999997</v>
      </c>
      <c r="K218" s="120">
        <v>1.0329999999999999</v>
      </c>
      <c r="L218" s="142">
        <v>1.202</v>
      </c>
    </row>
    <row r="219" spans="1:12" x14ac:dyDescent="0.35">
      <c r="A219" s="188" t="s">
        <v>509</v>
      </c>
      <c r="B219" s="94">
        <v>41</v>
      </c>
      <c r="C219" s="94">
        <v>100827</v>
      </c>
      <c r="D219" s="95">
        <v>97207.135000000038</v>
      </c>
      <c r="E219" s="120">
        <v>0.98799999999999999</v>
      </c>
      <c r="F219" s="121">
        <v>1.1220000000000001</v>
      </c>
      <c r="G219" s="169">
        <v>41</v>
      </c>
      <c r="H219" s="120">
        <v>0.78500000000000003</v>
      </c>
      <c r="I219" s="120">
        <v>0.90300000000000002</v>
      </c>
      <c r="J219" s="120">
        <v>1.022</v>
      </c>
      <c r="K219" s="120">
        <v>1.2130000000000001</v>
      </c>
      <c r="L219" s="142">
        <v>1.367</v>
      </c>
    </row>
    <row r="220" spans="1:12" x14ac:dyDescent="0.35">
      <c r="A220" s="188" t="s">
        <v>510</v>
      </c>
      <c r="B220" s="94">
        <v>36</v>
      </c>
      <c r="C220" s="94">
        <v>71520</v>
      </c>
      <c r="D220" s="95">
        <v>106654.371</v>
      </c>
      <c r="E220" s="120">
        <v>0.59699999999999998</v>
      </c>
      <c r="F220" s="121">
        <v>0.72499999999999998</v>
      </c>
      <c r="G220" s="169">
        <v>34</v>
      </c>
      <c r="H220" s="120">
        <v>0.51500000000000001</v>
      </c>
      <c r="I220" s="120">
        <v>0.57899999999999996</v>
      </c>
      <c r="J220" s="120">
        <v>0.66400000000000003</v>
      </c>
      <c r="K220" s="120">
        <v>0.75700000000000001</v>
      </c>
      <c r="L220" s="142">
        <v>0.97499999999999998</v>
      </c>
    </row>
    <row r="221" spans="1:12" x14ac:dyDescent="0.35">
      <c r="A221" s="188" t="s">
        <v>511</v>
      </c>
      <c r="B221" s="94">
        <v>58</v>
      </c>
      <c r="C221" s="94">
        <v>221730</v>
      </c>
      <c r="D221" s="95">
        <v>256611.70499999993</v>
      </c>
      <c r="E221" s="120">
        <v>0.77900000000000003</v>
      </c>
      <c r="F221" s="121">
        <v>0.89200000000000002</v>
      </c>
      <c r="G221" s="169">
        <v>58</v>
      </c>
      <c r="H221" s="120">
        <v>0.63600000000000001</v>
      </c>
      <c r="I221" s="120">
        <v>0.70399999999999996</v>
      </c>
      <c r="J221" s="120">
        <v>0.84199999999999997</v>
      </c>
      <c r="K221" s="120">
        <v>1.026</v>
      </c>
      <c r="L221" s="142">
        <v>1.246</v>
      </c>
    </row>
    <row r="222" spans="1:12" x14ac:dyDescent="0.35">
      <c r="A222" s="188" t="s">
        <v>512</v>
      </c>
      <c r="B222" s="94">
        <v>6</v>
      </c>
      <c r="C222" s="94" t="s">
        <v>473</v>
      </c>
      <c r="D222" s="95" t="s">
        <v>473</v>
      </c>
      <c r="E222" s="92" t="s">
        <v>473</v>
      </c>
      <c r="F222" s="93" t="s">
        <v>473</v>
      </c>
      <c r="G222" s="169">
        <v>5</v>
      </c>
      <c r="H222" s="120" t="s">
        <v>473</v>
      </c>
      <c r="I222" s="120" t="s">
        <v>473</v>
      </c>
      <c r="J222" s="120" t="s">
        <v>473</v>
      </c>
      <c r="K222" s="120" t="s">
        <v>473</v>
      </c>
      <c r="L222" s="142" t="s">
        <v>473</v>
      </c>
    </row>
    <row r="223" spans="1:12" x14ac:dyDescent="0.35">
      <c r="A223" s="188" t="s">
        <v>513</v>
      </c>
      <c r="B223" s="94">
        <v>5</v>
      </c>
      <c r="C223" s="94" t="s">
        <v>473</v>
      </c>
      <c r="D223" s="95" t="s">
        <v>473</v>
      </c>
      <c r="E223" s="92" t="s">
        <v>473</v>
      </c>
      <c r="F223" s="93" t="s">
        <v>473</v>
      </c>
      <c r="G223" s="169">
        <v>5</v>
      </c>
      <c r="H223" s="120" t="s">
        <v>473</v>
      </c>
      <c r="I223" s="120" t="s">
        <v>473</v>
      </c>
      <c r="J223" s="120" t="s">
        <v>473</v>
      </c>
      <c r="K223" s="120" t="s">
        <v>473</v>
      </c>
      <c r="L223" s="142" t="s">
        <v>473</v>
      </c>
    </row>
    <row r="224" spans="1:12" x14ac:dyDescent="0.35">
      <c r="A224" s="188" t="s">
        <v>514</v>
      </c>
      <c r="B224" s="94">
        <v>36</v>
      </c>
      <c r="C224" s="94">
        <v>152740</v>
      </c>
      <c r="D224" s="95">
        <v>174165.31999999992</v>
      </c>
      <c r="E224" s="120">
        <v>0.73699999999999999</v>
      </c>
      <c r="F224" s="121">
        <v>0.96299999999999997</v>
      </c>
      <c r="G224" s="169">
        <v>36</v>
      </c>
      <c r="H224" s="120">
        <v>0.60599999999999998</v>
      </c>
      <c r="I224" s="120">
        <v>0.68700000000000006</v>
      </c>
      <c r="J224" s="120">
        <v>0.85250000000000004</v>
      </c>
      <c r="K224" s="120">
        <v>0.99099999999999999</v>
      </c>
      <c r="L224" s="142">
        <v>1.173</v>
      </c>
    </row>
    <row r="225" spans="1:13" x14ac:dyDescent="0.35">
      <c r="A225" s="188" t="s">
        <v>515</v>
      </c>
      <c r="B225" s="94">
        <v>7</v>
      </c>
      <c r="C225" s="94" t="s">
        <v>473</v>
      </c>
      <c r="D225" s="95" t="s">
        <v>473</v>
      </c>
      <c r="E225" s="92" t="s">
        <v>473</v>
      </c>
      <c r="F225" s="93" t="s">
        <v>473</v>
      </c>
      <c r="G225" s="169">
        <v>7</v>
      </c>
      <c r="H225" s="120" t="s">
        <v>473</v>
      </c>
      <c r="I225" s="120" t="s">
        <v>473</v>
      </c>
      <c r="J225" s="120" t="s">
        <v>473</v>
      </c>
      <c r="K225" s="120" t="s">
        <v>473</v>
      </c>
      <c r="L225" s="142" t="s">
        <v>473</v>
      </c>
    </row>
    <row r="226" spans="1:13" x14ac:dyDescent="0.35">
      <c r="A226" s="188" t="s">
        <v>516</v>
      </c>
      <c r="B226" s="94">
        <v>74</v>
      </c>
      <c r="C226" s="94">
        <v>312352</v>
      </c>
      <c r="D226" s="95">
        <v>298821.65100000001</v>
      </c>
      <c r="E226" s="120">
        <v>0.89800000000000002</v>
      </c>
      <c r="F226" s="121">
        <v>1.071</v>
      </c>
      <c r="G226" s="169">
        <v>74</v>
      </c>
      <c r="H226" s="120">
        <v>0.61699999999999999</v>
      </c>
      <c r="I226" s="120">
        <v>0.81599999999999995</v>
      </c>
      <c r="J226" s="120">
        <v>0.9544999999999999</v>
      </c>
      <c r="K226" s="120">
        <v>1.175</v>
      </c>
      <c r="L226" s="142">
        <v>1.5149999999999999</v>
      </c>
    </row>
    <row r="227" spans="1:13" x14ac:dyDescent="0.35">
      <c r="A227" s="188" t="s">
        <v>517</v>
      </c>
      <c r="B227" s="94">
        <v>189</v>
      </c>
      <c r="C227" s="94">
        <v>771424</v>
      </c>
      <c r="D227" s="95">
        <v>786624.59000000043</v>
      </c>
      <c r="E227" s="120">
        <v>0.91700000000000004</v>
      </c>
      <c r="F227" s="121">
        <v>1.0289999999999999</v>
      </c>
      <c r="G227" s="169">
        <v>189</v>
      </c>
      <c r="H227" s="120">
        <v>0.61499999999999999</v>
      </c>
      <c r="I227" s="120">
        <v>0.77800000000000002</v>
      </c>
      <c r="J227" s="120">
        <v>0.96099999999999997</v>
      </c>
      <c r="K227" s="120">
        <v>1.131</v>
      </c>
      <c r="L227" s="142">
        <v>1.387</v>
      </c>
    </row>
    <row r="228" spans="1:13" x14ac:dyDescent="0.35">
      <c r="A228" s="188" t="s">
        <v>518</v>
      </c>
      <c r="B228" s="94">
        <v>17</v>
      </c>
      <c r="C228" s="94">
        <v>22310</v>
      </c>
      <c r="D228" s="95">
        <v>28556.47</v>
      </c>
      <c r="E228" s="120">
        <v>0.58699999999999997</v>
      </c>
      <c r="F228" s="121">
        <v>0.94499999999999995</v>
      </c>
      <c r="G228" s="169">
        <v>17</v>
      </c>
      <c r="H228" s="120" t="s">
        <v>473</v>
      </c>
      <c r="I228" s="120" t="s">
        <v>473</v>
      </c>
      <c r="J228" s="120">
        <v>0.70099999999999996</v>
      </c>
      <c r="K228" s="120" t="s">
        <v>473</v>
      </c>
      <c r="L228" s="142" t="s">
        <v>473</v>
      </c>
    </row>
    <row r="229" spans="1:13" x14ac:dyDescent="0.35">
      <c r="A229" s="189" t="s">
        <v>519</v>
      </c>
      <c r="B229" s="94">
        <v>80</v>
      </c>
      <c r="C229" s="94">
        <v>282393</v>
      </c>
      <c r="D229" s="95">
        <v>298331.51699999993</v>
      </c>
      <c r="E229" s="120">
        <v>0.85799999999999998</v>
      </c>
      <c r="F229" s="121">
        <v>0.999</v>
      </c>
      <c r="G229" s="169">
        <v>80</v>
      </c>
      <c r="H229" s="120">
        <v>0.67300000000000004</v>
      </c>
      <c r="I229" s="120">
        <v>0.76400000000000001</v>
      </c>
      <c r="J229" s="120">
        <v>0.91300000000000003</v>
      </c>
      <c r="K229" s="120">
        <v>1.0940000000000001</v>
      </c>
      <c r="L229" s="142">
        <v>1.2549999999999999</v>
      </c>
    </row>
    <row r="230" spans="1:13" x14ac:dyDescent="0.35">
      <c r="A230" s="190" t="s">
        <v>520</v>
      </c>
      <c r="B230" s="94">
        <v>5</v>
      </c>
      <c r="C230" s="94" t="s">
        <v>473</v>
      </c>
      <c r="D230" s="95" t="s">
        <v>473</v>
      </c>
      <c r="E230" s="92" t="s">
        <v>473</v>
      </c>
      <c r="F230" s="93" t="s">
        <v>473</v>
      </c>
      <c r="G230" s="169">
        <v>5</v>
      </c>
      <c r="H230" s="120" t="s">
        <v>473</v>
      </c>
      <c r="I230" s="120" t="s">
        <v>473</v>
      </c>
      <c r="J230" s="120" t="s">
        <v>473</v>
      </c>
      <c r="K230" s="120" t="s">
        <v>473</v>
      </c>
      <c r="L230" s="142" t="s">
        <v>473</v>
      </c>
    </row>
    <row r="231" spans="1:13" x14ac:dyDescent="0.35">
      <c r="A231" s="189" t="s">
        <v>521</v>
      </c>
      <c r="B231" s="94">
        <v>53</v>
      </c>
      <c r="C231" s="94">
        <v>162842</v>
      </c>
      <c r="D231" s="95">
        <v>222285.81400000004</v>
      </c>
      <c r="E231" s="120">
        <v>0.65100000000000002</v>
      </c>
      <c r="F231" s="121">
        <v>0.82299999999999995</v>
      </c>
      <c r="G231" s="169">
        <v>53</v>
      </c>
      <c r="H231" s="120">
        <v>0.51</v>
      </c>
      <c r="I231" s="120">
        <v>0.60599999999999998</v>
      </c>
      <c r="J231" s="120">
        <v>0.73</v>
      </c>
      <c r="K231" s="120">
        <v>0.9</v>
      </c>
      <c r="L231" s="142">
        <v>1.085</v>
      </c>
    </row>
    <row r="232" spans="1:13" x14ac:dyDescent="0.35">
      <c r="A232" s="188" t="s">
        <v>522</v>
      </c>
      <c r="B232" s="94">
        <v>65</v>
      </c>
      <c r="C232" s="94">
        <v>91381</v>
      </c>
      <c r="D232" s="95">
        <v>136630.75799999997</v>
      </c>
      <c r="E232" s="120">
        <v>0.61699999999999999</v>
      </c>
      <c r="F232" s="121">
        <v>0.69499999999999995</v>
      </c>
      <c r="G232" s="169">
        <v>65</v>
      </c>
      <c r="H232" s="120">
        <v>0.39</v>
      </c>
      <c r="I232" s="120">
        <v>0.56000000000000005</v>
      </c>
      <c r="J232" s="120">
        <v>0.65400000000000003</v>
      </c>
      <c r="K232" s="120">
        <v>0.84299999999999997</v>
      </c>
      <c r="L232" s="142">
        <v>1.004</v>
      </c>
    </row>
    <row r="233" spans="1:13" x14ac:dyDescent="0.35">
      <c r="A233" s="188" t="s">
        <v>523</v>
      </c>
      <c r="B233" s="94">
        <v>15</v>
      </c>
      <c r="C233" s="94">
        <v>36009</v>
      </c>
      <c r="D233" s="95">
        <v>26251.201000000001</v>
      </c>
      <c r="E233" s="120">
        <v>1</v>
      </c>
      <c r="F233" s="121">
        <v>1.607</v>
      </c>
      <c r="G233" s="169">
        <v>15</v>
      </c>
      <c r="H233" s="120" t="s">
        <v>473</v>
      </c>
      <c r="I233" s="120" t="s">
        <v>473</v>
      </c>
      <c r="J233" s="120">
        <v>1.0740000000000001</v>
      </c>
      <c r="K233" s="120" t="s">
        <v>473</v>
      </c>
      <c r="L233" s="142" t="s">
        <v>473</v>
      </c>
    </row>
    <row r="234" spans="1:13" ht="15" thickBot="1" x14ac:dyDescent="0.4">
      <c r="A234" s="191" t="s">
        <v>524</v>
      </c>
      <c r="B234" s="146">
        <v>4</v>
      </c>
      <c r="C234" s="94" t="s">
        <v>473</v>
      </c>
      <c r="D234" s="95" t="s">
        <v>473</v>
      </c>
      <c r="E234" s="92" t="s">
        <v>473</v>
      </c>
      <c r="F234" s="93" t="s">
        <v>473</v>
      </c>
      <c r="G234" s="170">
        <v>4</v>
      </c>
      <c r="H234" s="120" t="s">
        <v>473</v>
      </c>
      <c r="I234" s="120" t="s">
        <v>473</v>
      </c>
      <c r="J234" s="120" t="s">
        <v>473</v>
      </c>
      <c r="K234" s="120" t="s">
        <v>473</v>
      </c>
      <c r="L234" s="142" t="s">
        <v>473</v>
      </c>
    </row>
    <row r="235" spans="1:13" s="154" customFormat="1" ht="16.5" customHeight="1" x14ac:dyDescent="0.35">
      <c r="A235" s="265" t="s">
        <v>528</v>
      </c>
      <c r="B235" s="265"/>
      <c r="C235" s="265"/>
      <c r="D235" s="265"/>
      <c r="E235" s="265"/>
      <c r="F235" s="265"/>
      <c r="G235" s="265"/>
      <c r="H235" s="265"/>
      <c r="I235" s="265"/>
      <c r="J235" s="265"/>
      <c r="K235" s="265"/>
      <c r="L235" s="265"/>
      <c r="M235" s="9"/>
    </row>
    <row r="236" spans="1:13" s="154" customFormat="1" x14ac:dyDescent="0.35">
      <c r="A236" s="266"/>
      <c r="B236" s="266"/>
      <c r="C236" s="266"/>
      <c r="D236" s="266"/>
      <c r="E236" s="266"/>
      <c r="F236" s="266"/>
      <c r="G236" s="266"/>
      <c r="H236" s="266"/>
      <c r="I236" s="266"/>
      <c r="J236" s="266"/>
      <c r="K236" s="266"/>
      <c r="L236" s="266"/>
      <c r="M236" s="9"/>
    </row>
    <row r="237" spans="1:13" s="154" customFormat="1" x14ac:dyDescent="0.35">
      <c r="A237" s="8"/>
      <c r="B237" s="201"/>
      <c r="C237" s="202"/>
      <c r="D237" s="202"/>
      <c r="E237" s="1"/>
      <c r="F237" s="9"/>
      <c r="G237" s="9"/>
      <c r="H237" s="202"/>
      <c r="I237" s="9"/>
      <c r="J237" s="9"/>
      <c r="K237" s="9"/>
      <c r="L237" s="9"/>
      <c r="M237" s="9"/>
    </row>
    <row r="238" spans="1:13" s="154" customFormat="1" x14ac:dyDescent="0.35">
      <c r="A238" s="8"/>
      <c r="B238" s="201"/>
      <c r="C238" s="202"/>
      <c r="D238" s="202"/>
      <c r="E238" s="1"/>
      <c r="F238" s="9"/>
      <c r="G238" s="9"/>
      <c r="H238" s="202"/>
      <c r="I238" s="9"/>
      <c r="J238" s="9"/>
      <c r="K238" s="9"/>
      <c r="L238" s="9"/>
      <c r="M238" s="9"/>
    </row>
    <row r="239" spans="1:13" s="154" customFormat="1" ht="18.5" thickBot="1" x14ac:dyDescent="0.45">
      <c r="A239" s="131" t="s">
        <v>618</v>
      </c>
      <c r="B239" s="155"/>
      <c r="C239" s="155"/>
      <c r="D239" s="155"/>
      <c r="E239" s="155"/>
      <c r="F239" s="155"/>
      <c r="G239" s="155"/>
      <c r="H239" s="155"/>
      <c r="I239" s="155"/>
      <c r="J239" s="155"/>
      <c r="K239" s="155"/>
      <c r="L239" s="155"/>
      <c r="M239" s="155"/>
    </row>
    <row r="240" spans="1:13" s="154" customFormat="1" ht="30" customHeight="1" thickBot="1" x14ac:dyDescent="0.4">
      <c r="A240" s="200"/>
      <c r="B240" s="175"/>
      <c r="C240" s="258" t="s">
        <v>167</v>
      </c>
      <c r="D240" s="259"/>
      <c r="E240" s="260" t="s">
        <v>468</v>
      </c>
      <c r="F240" s="261"/>
      <c r="G240" s="262" t="s">
        <v>469</v>
      </c>
      <c r="H240" s="263"/>
      <c r="I240" s="263"/>
      <c r="J240" s="263"/>
      <c r="K240" s="263"/>
      <c r="L240" s="264"/>
    </row>
    <row r="241" spans="1:18" s="90" customFormat="1" ht="44.5" x14ac:dyDescent="0.35">
      <c r="A241" s="187" t="s">
        <v>470</v>
      </c>
      <c r="B241" s="176" t="s">
        <v>471</v>
      </c>
      <c r="C241" s="177" t="s">
        <v>173</v>
      </c>
      <c r="D241" s="178" t="s">
        <v>174</v>
      </c>
      <c r="E241" s="179" t="s">
        <v>176</v>
      </c>
      <c r="F241" s="180" t="s">
        <v>177</v>
      </c>
      <c r="G241" s="179" t="s">
        <v>674</v>
      </c>
      <c r="H241" s="179" t="s">
        <v>180</v>
      </c>
      <c r="I241" s="179" t="s">
        <v>183</v>
      </c>
      <c r="J241" s="179" t="s">
        <v>188</v>
      </c>
      <c r="K241" s="179" t="s">
        <v>193</v>
      </c>
      <c r="L241" s="181" t="s">
        <v>196</v>
      </c>
      <c r="M241" s="154"/>
      <c r="N241" s="154"/>
      <c r="O241" s="154"/>
      <c r="P241" s="154"/>
      <c r="Q241" s="154"/>
      <c r="R241" s="154"/>
    </row>
    <row r="242" spans="1:18" x14ac:dyDescent="0.35">
      <c r="A242" s="188" t="s">
        <v>472</v>
      </c>
      <c r="B242" s="94">
        <v>7</v>
      </c>
      <c r="C242" s="94" t="s">
        <v>473</v>
      </c>
      <c r="D242" s="95" t="s">
        <v>473</v>
      </c>
      <c r="E242" s="92" t="s">
        <v>473</v>
      </c>
      <c r="F242" s="93" t="s">
        <v>473</v>
      </c>
      <c r="G242" s="169">
        <v>7</v>
      </c>
      <c r="H242" s="120" t="s">
        <v>473</v>
      </c>
      <c r="I242" s="120" t="s">
        <v>473</v>
      </c>
      <c r="J242" s="120" t="s">
        <v>473</v>
      </c>
      <c r="K242" s="120" t="s">
        <v>473</v>
      </c>
      <c r="L242" s="142" t="s">
        <v>473</v>
      </c>
    </row>
    <row r="243" spans="1:18" x14ac:dyDescent="0.35">
      <c r="A243" s="188" t="s">
        <v>474</v>
      </c>
      <c r="B243" s="94">
        <v>23</v>
      </c>
      <c r="C243" s="94">
        <v>49294</v>
      </c>
      <c r="D243" s="95">
        <v>67987.892999999996</v>
      </c>
      <c r="E243" s="120">
        <v>0.45700000000000002</v>
      </c>
      <c r="F243" s="121">
        <v>0.85599999999999998</v>
      </c>
      <c r="G243" s="169">
        <v>23</v>
      </c>
      <c r="H243" s="120">
        <v>0.23</v>
      </c>
      <c r="I243" s="120">
        <v>0.44400000000000001</v>
      </c>
      <c r="J243" s="120">
        <v>0.63100000000000001</v>
      </c>
      <c r="K243" s="120">
        <v>0.90200000000000002</v>
      </c>
      <c r="L243" s="142">
        <v>1.2070000000000001</v>
      </c>
    </row>
    <row r="244" spans="1:18" x14ac:dyDescent="0.35">
      <c r="A244" s="188" t="s">
        <v>475</v>
      </c>
      <c r="B244" s="94">
        <v>37</v>
      </c>
      <c r="C244" s="94">
        <v>85391</v>
      </c>
      <c r="D244" s="95">
        <v>95848.709000000017</v>
      </c>
      <c r="E244" s="120">
        <v>0.69699999999999995</v>
      </c>
      <c r="F244" s="121">
        <v>0.95799999999999996</v>
      </c>
      <c r="G244" s="169">
        <v>37</v>
      </c>
      <c r="H244" s="120">
        <v>0.29599999999999999</v>
      </c>
      <c r="I244" s="120">
        <v>0.53800000000000003</v>
      </c>
      <c r="J244" s="120">
        <v>0.81799999999999995</v>
      </c>
      <c r="K244" s="120">
        <v>1.02</v>
      </c>
      <c r="L244" s="142">
        <v>1.258</v>
      </c>
    </row>
    <row r="245" spans="1:18" x14ac:dyDescent="0.35">
      <c r="A245" s="188" t="s">
        <v>476</v>
      </c>
      <c r="B245" s="94">
        <v>22</v>
      </c>
      <c r="C245" s="94">
        <v>75427</v>
      </c>
      <c r="D245" s="95">
        <v>62702.93499999999</v>
      </c>
      <c r="E245" s="120">
        <v>0.79</v>
      </c>
      <c r="F245" s="121">
        <v>1.5760000000000001</v>
      </c>
      <c r="G245" s="169">
        <v>22</v>
      </c>
      <c r="H245" s="120">
        <v>0.39200000000000002</v>
      </c>
      <c r="I245" s="120">
        <v>0.68200000000000005</v>
      </c>
      <c r="J245" s="120">
        <v>1.1125</v>
      </c>
      <c r="K245" s="120">
        <v>1.5760000000000001</v>
      </c>
      <c r="L245" s="142">
        <v>1.6619999999999999</v>
      </c>
    </row>
    <row r="246" spans="1:18" x14ac:dyDescent="0.35">
      <c r="A246" s="188" t="s">
        <v>477</v>
      </c>
      <c r="B246" s="94">
        <v>184</v>
      </c>
      <c r="C246" s="94">
        <v>758167</v>
      </c>
      <c r="D246" s="95">
        <v>729915.30600000033</v>
      </c>
      <c r="E246" s="120">
        <v>0.995</v>
      </c>
      <c r="F246" s="121">
        <v>1.1599999999999999</v>
      </c>
      <c r="G246" s="169">
        <v>184</v>
      </c>
      <c r="H246" s="120">
        <v>0.69499999999999995</v>
      </c>
      <c r="I246" s="120">
        <v>0.82799999999999996</v>
      </c>
      <c r="J246" s="120">
        <v>1.0885</v>
      </c>
      <c r="K246" s="120">
        <v>1.383</v>
      </c>
      <c r="L246" s="142">
        <v>1.679</v>
      </c>
    </row>
    <row r="247" spans="1:18" x14ac:dyDescent="0.35">
      <c r="A247" s="188" t="s">
        <v>478</v>
      </c>
      <c r="B247" s="94">
        <v>58</v>
      </c>
      <c r="C247" s="94">
        <v>174494</v>
      </c>
      <c r="D247" s="95">
        <v>147728.98499999996</v>
      </c>
      <c r="E247" s="120">
        <v>1.069</v>
      </c>
      <c r="F247" s="121">
        <v>1.385</v>
      </c>
      <c r="G247" s="169">
        <v>58</v>
      </c>
      <c r="H247" s="120">
        <v>0.78</v>
      </c>
      <c r="I247" s="120">
        <v>0.91</v>
      </c>
      <c r="J247" s="120">
        <v>1.2974999999999999</v>
      </c>
      <c r="K247" s="120">
        <v>1.5669999999999999</v>
      </c>
      <c r="L247" s="142">
        <v>2.044</v>
      </c>
    </row>
    <row r="248" spans="1:18" x14ac:dyDescent="0.35">
      <c r="A248" s="188" t="s">
        <v>479</v>
      </c>
      <c r="B248" s="94">
        <v>22</v>
      </c>
      <c r="C248" s="94">
        <v>139666</v>
      </c>
      <c r="D248" s="95">
        <v>121351.77899999999</v>
      </c>
      <c r="E248" s="120">
        <v>1.0189999999999999</v>
      </c>
      <c r="F248" s="121">
        <v>1.83</v>
      </c>
      <c r="G248" s="169">
        <v>22</v>
      </c>
      <c r="H248" s="120">
        <v>0.877</v>
      </c>
      <c r="I248" s="120">
        <v>1.0189999999999999</v>
      </c>
      <c r="J248" s="120">
        <v>1.2890000000000001</v>
      </c>
      <c r="K248" s="120">
        <v>1.83</v>
      </c>
      <c r="L248" s="142">
        <v>2.0379999999999998</v>
      </c>
    </row>
    <row r="249" spans="1:18" x14ac:dyDescent="0.35">
      <c r="A249" s="188" t="s">
        <v>480</v>
      </c>
      <c r="B249" s="94">
        <v>3</v>
      </c>
      <c r="C249" s="94" t="s">
        <v>473</v>
      </c>
      <c r="D249" s="95" t="s">
        <v>473</v>
      </c>
      <c r="E249" s="92" t="s">
        <v>473</v>
      </c>
      <c r="F249" s="93" t="s">
        <v>473</v>
      </c>
      <c r="G249" s="169">
        <v>3</v>
      </c>
      <c r="H249" s="120" t="s">
        <v>473</v>
      </c>
      <c r="I249" s="120" t="s">
        <v>473</v>
      </c>
      <c r="J249" s="120" t="s">
        <v>473</v>
      </c>
      <c r="K249" s="120" t="s">
        <v>473</v>
      </c>
      <c r="L249" s="142" t="s">
        <v>473</v>
      </c>
    </row>
    <row r="250" spans="1:18" x14ac:dyDescent="0.35">
      <c r="A250" s="188" t="s">
        <v>481</v>
      </c>
      <c r="B250" s="94">
        <v>3</v>
      </c>
      <c r="C250" s="94" t="s">
        <v>473</v>
      </c>
      <c r="D250" s="95" t="s">
        <v>473</v>
      </c>
      <c r="E250" s="92" t="s">
        <v>473</v>
      </c>
      <c r="F250" s="93" t="s">
        <v>473</v>
      </c>
      <c r="G250" s="169">
        <v>3</v>
      </c>
      <c r="H250" s="120" t="s">
        <v>473</v>
      </c>
      <c r="I250" s="120" t="s">
        <v>473</v>
      </c>
      <c r="J250" s="120" t="s">
        <v>473</v>
      </c>
      <c r="K250" s="120" t="s">
        <v>473</v>
      </c>
      <c r="L250" s="142" t="s">
        <v>473</v>
      </c>
    </row>
    <row r="251" spans="1:18" x14ac:dyDescent="0.35">
      <c r="A251" s="188" t="s">
        <v>482</v>
      </c>
      <c r="B251" s="94">
        <v>127</v>
      </c>
      <c r="C251" s="94">
        <v>383365</v>
      </c>
      <c r="D251" s="95">
        <v>483518.77400000015</v>
      </c>
      <c r="E251" s="120">
        <v>0.66200000000000003</v>
      </c>
      <c r="F251" s="121">
        <v>0.82499999999999996</v>
      </c>
      <c r="G251" s="169">
        <v>127</v>
      </c>
      <c r="H251" s="120">
        <v>0.44800000000000001</v>
      </c>
      <c r="I251" s="120">
        <v>0.57199999999999995</v>
      </c>
      <c r="J251" s="120">
        <v>0.74</v>
      </c>
      <c r="K251" s="120">
        <v>0.95299999999999996</v>
      </c>
      <c r="L251" s="142">
        <v>1.1379999999999999</v>
      </c>
    </row>
    <row r="252" spans="1:18" x14ac:dyDescent="0.35">
      <c r="A252" s="188" t="s">
        <v>483</v>
      </c>
      <c r="B252" s="94">
        <v>64</v>
      </c>
      <c r="C252" s="94">
        <v>205162</v>
      </c>
      <c r="D252" s="95">
        <v>282739.09899999993</v>
      </c>
      <c r="E252" s="120">
        <v>0.65500000000000003</v>
      </c>
      <c r="F252" s="121">
        <v>0.76</v>
      </c>
      <c r="G252" s="169">
        <v>64</v>
      </c>
      <c r="H252" s="120">
        <v>0.47599999999999998</v>
      </c>
      <c r="I252" s="120">
        <v>0.59899999999999998</v>
      </c>
      <c r="J252" s="120">
        <v>0.71599999999999997</v>
      </c>
      <c r="K252" s="120">
        <v>0.87250000000000005</v>
      </c>
      <c r="L252" s="142">
        <v>1.018</v>
      </c>
    </row>
    <row r="253" spans="1:18" x14ac:dyDescent="0.35">
      <c r="A253" s="188" t="s">
        <v>484</v>
      </c>
      <c r="B253" s="94">
        <v>8</v>
      </c>
      <c r="C253" s="94" t="s">
        <v>473</v>
      </c>
      <c r="D253" s="95" t="s">
        <v>473</v>
      </c>
      <c r="E253" s="92" t="s">
        <v>473</v>
      </c>
      <c r="F253" s="93" t="s">
        <v>473</v>
      </c>
      <c r="G253" s="169">
        <v>8</v>
      </c>
      <c r="H253" s="120" t="s">
        <v>473</v>
      </c>
      <c r="I253" s="120" t="s">
        <v>473</v>
      </c>
      <c r="J253" s="120" t="s">
        <v>473</v>
      </c>
      <c r="K253" s="120" t="s">
        <v>473</v>
      </c>
      <c r="L253" s="142" t="s">
        <v>473</v>
      </c>
    </row>
    <row r="254" spans="1:18" x14ac:dyDescent="0.35">
      <c r="A254" s="188" t="s">
        <v>485</v>
      </c>
      <c r="B254" s="94">
        <v>19</v>
      </c>
      <c r="C254" s="94">
        <v>61416</v>
      </c>
      <c r="D254" s="95">
        <v>45281.334000000003</v>
      </c>
      <c r="E254" s="120">
        <v>1.0549999999999999</v>
      </c>
      <c r="F254" s="121">
        <v>2.0409999999999999</v>
      </c>
      <c r="G254" s="169">
        <v>19</v>
      </c>
      <c r="H254" s="120" t="s">
        <v>473</v>
      </c>
      <c r="I254" s="120" t="s">
        <v>473</v>
      </c>
      <c r="J254" s="120">
        <v>1.468</v>
      </c>
      <c r="K254" s="120" t="s">
        <v>473</v>
      </c>
      <c r="L254" s="142" t="s">
        <v>473</v>
      </c>
    </row>
    <row r="255" spans="1:18" x14ac:dyDescent="0.35">
      <c r="A255" s="188" t="s">
        <v>486</v>
      </c>
      <c r="B255" s="94">
        <v>14</v>
      </c>
      <c r="C255" s="94">
        <v>29503</v>
      </c>
      <c r="D255" s="95">
        <v>22649.648999999998</v>
      </c>
      <c r="E255" s="92">
        <v>0.97199999999999998</v>
      </c>
      <c r="F255" s="93">
        <v>2.0590000000000002</v>
      </c>
      <c r="G255" s="169">
        <v>14</v>
      </c>
      <c r="H255" s="120" t="s">
        <v>473</v>
      </c>
      <c r="I255" s="120" t="s">
        <v>473</v>
      </c>
      <c r="J255" s="120">
        <v>1.3165</v>
      </c>
      <c r="K255" s="120" t="s">
        <v>473</v>
      </c>
      <c r="L255" s="142" t="s">
        <v>473</v>
      </c>
    </row>
    <row r="256" spans="1:18" x14ac:dyDescent="0.35">
      <c r="A256" s="188" t="s">
        <v>487</v>
      </c>
      <c r="B256" s="94">
        <v>64</v>
      </c>
      <c r="C256" s="94">
        <v>267473</v>
      </c>
      <c r="D256" s="95">
        <v>239499.73599999998</v>
      </c>
      <c r="E256" s="120">
        <v>0.97799999999999998</v>
      </c>
      <c r="F256" s="121">
        <v>1.1579999999999999</v>
      </c>
      <c r="G256" s="169">
        <v>64</v>
      </c>
      <c r="H256" s="120">
        <v>0.68100000000000005</v>
      </c>
      <c r="I256" s="120">
        <v>0.90050000000000008</v>
      </c>
      <c r="J256" s="120">
        <v>1.0219999999999998</v>
      </c>
      <c r="K256" s="120">
        <v>1.3685</v>
      </c>
      <c r="L256" s="142">
        <v>1.7589999999999999</v>
      </c>
    </row>
    <row r="257" spans="1:12" x14ac:dyDescent="0.35">
      <c r="A257" s="188" t="s">
        <v>488</v>
      </c>
      <c r="B257" s="94">
        <v>86</v>
      </c>
      <c r="C257" s="94">
        <v>235834</v>
      </c>
      <c r="D257" s="95">
        <v>198196.44200000001</v>
      </c>
      <c r="E257" s="120">
        <v>0.86199999999999999</v>
      </c>
      <c r="F257" s="121">
        <v>1.1950000000000001</v>
      </c>
      <c r="G257" s="169">
        <v>86</v>
      </c>
      <c r="H257" s="120">
        <v>0.59799999999999998</v>
      </c>
      <c r="I257" s="120">
        <v>0.78</v>
      </c>
      <c r="J257" s="120">
        <v>0.97750000000000004</v>
      </c>
      <c r="K257" s="120">
        <v>1.3859999999999999</v>
      </c>
      <c r="L257" s="142">
        <v>2.0009999999999999</v>
      </c>
    </row>
    <row r="258" spans="1:12" x14ac:dyDescent="0.35">
      <c r="A258" s="188" t="s">
        <v>489</v>
      </c>
      <c r="B258" s="94">
        <v>28</v>
      </c>
      <c r="C258" s="94">
        <v>45398</v>
      </c>
      <c r="D258" s="95">
        <v>41244.984999999993</v>
      </c>
      <c r="E258" s="120">
        <v>0.81100000000000005</v>
      </c>
      <c r="F258" s="121">
        <v>1.206</v>
      </c>
      <c r="G258" s="169">
        <v>28</v>
      </c>
      <c r="H258" s="120">
        <v>0.5</v>
      </c>
      <c r="I258" s="120">
        <v>0.77150000000000007</v>
      </c>
      <c r="J258" s="120">
        <v>0.998</v>
      </c>
      <c r="K258" s="120">
        <v>1.2965</v>
      </c>
      <c r="L258" s="142">
        <v>1.907</v>
      </c>
    </row>
    <row r="259" spans="1:12" x14ac:dyDescent="0.35">
      <c r="A259" s="188" t="s">
        <v>490</v>
      </c>
      <c r="B259" s="94">
        <v>64</v>
      </c>
      <c r="C259" s="94">
        <v>134649</v>
      </c>
      <c r="D259" s="95">
        <v>137640.06900000005</v>
      </c>
      <c r="E259" s="120">
        <v>0.58399999999999996</v>
      </c>
      <c r="F259" s="121">
        <v>0.86699999999999999</v>
      </c>
      <c r="G259" s="169">
        <v>64</v>
      </c>
      <c r="H259" s="120">
        <v>0.28399999999999997</v>
      </c>
      <c r="I259" s="120">
        <v>0.45900000000000002</v>
      </c>
      <c r="J259" s="120">
        <v>0.749</v>
      </c>
      <c r="K259" s="120">
        <v>1.0779999999999998</v>
      </c>
      <c r="L259" s="142">
        <v>1.52</v>
      </c>
    </row>
    <row r="260" spans="1:12" x14ac:dyDescent="0.35">
      <c r="A260" s="188" t="s">
        <v>491</v>
      </c>
      <c r="B260" s="94">
        <v>58</v>
      </c>
      <c r="C260" s="94">
        <v>106290</v>
      </c>
      <c r="D260" s="95">
        <v>123129.66099999998</v>
      </c>
      <c r="E260" s="120">
        <v>0.66</v>
      </c>
      <c r="F260" s="121">
        <v>0.91200000000000003</v>
      </c>
      <c r="G260" s="169">
        <v>58</v>
      </c>
      <c r="H260" s="120">
        <v>0.39</v>
      </c>
      <c r="I260" s="120">
        <v>0.54200000000000004</v>
      </c>
      <c r="J260" s="120">
        <v>0.74249999999999994</v>
      </c>
      <c r="K260" s="120">
        <v>0.97299999999999998</v>
      </c>
      <c r="L260" s="142">
        <v>1.2509999999999999</v>
      </c>
    </row>
    <row r="261" spans="1:12" x14ac:dyDescent="0.35">
      <c r="A261" s="188" t="s">
        <v>492</v>
      </c>
      <c r="B261" s="94">
        <v>35</v>
      </c>
      <c r="C261" s="94">
        <v>175673</v>
      </c>
      <c r="D261" s="95">
        <v>190802.84500000006</v>
      </c>
      <c r="E261" s="120">
        <v>0.80700000000000005</v>
      </c>
      <c r="F261" s="121">
        <v>1.232</v>
      </c>
      <c r="G261" s="169">
        <v>35</v>
      </c>
      <c r="H261" s="120">
        <v>0.60499999999999998</v>
      </c>
      <c r="I261" s="120">
        <v>0.72199999999999998</v>
      </c>
      <c r="J261" s="120">
        <v>0.98499999999999999</v>
      </c>
      <c r="K261" s="120">
        <v>1.319</v>
      </c>
      <c r="L261" s="142">
        <v>1.601</v>
      </c>
    </row>
    <row r="262" spans="1:12" x14ac:dyDescent="0.35">
      <c r="A262" s="188" t="s">
        <v>493</v>
      </c>
      <c r="B262" s="94">
        <v>21</v>
      </c>
      <c r="C262" s="94">
        <v>94053</v>
      </c>
      <c r="D262" s="95">
        <v>101469.67099999997</v>
      </c>
      <c r="E262" s="120">
        <v>0.82</v>
      </c>
      <c r="F262" s="121">
        <v>1.1100000000000001</v>
      </c>
      <c r="G262" s="169">
        <v>21</v>
      </c>
      <c r="H262" s="120">
        <v>0.56599999999999995</v>
      </c>
      <c r="I262" s="120">
        <v>0.82</v>
      </c>
      <c r="J262" s="120">
        <v>0.99199999999999999</v>
      </c>
      <c r="K262" s="120">
        <v>1.1100000000000001</v>
      </c>
      <c r="L262" s="142">
        <v>1.427</v>
      </c>
    </row>
    <row r="263" spans="1:12" x14ac:dyDescent="0.35">
      <c r="A263" s="188" t="s">
        <v>494</v>
      </c>
      <c r="B263" s="94">
        <v>18</v>
      </c>
      <c r="C263" s="94">
        <v>51839</v>
      </c>
      <c r="D263" s="95">
        <v>49000.31500000001</v>
      </c>
      <c r="E263" s="120">
        <v>0.81</v>
      </c>
      <c r="F263" s="121">
        <v>1.5649999999999999</v>
      </c>
      <c r="G263" s="169">
        <v>18</v>
      </c>
      <c r="H263" s="120" t="s">
        <v>473</v>
      </c>
      <c r="I263" s="120" t="s">
        <v>473</v>
      </c>
      <c r="J263" s="120">
        <v>1.0669999999999999</v>
      </c>
      <c r="K263" s="120" t="s">
        <v>473</v>
      </c>
      <c r="L263" s="142" t="s">
        <v>473</v>
      </c>
    </row>
    <row r="264" spans="1:12" x14ac:dyDescent="0.35">
      <c r="A264" s="188" t="s">
        <v>495</v>
      </c>
      <c r="B264" s="94">
        <v>50</v>
      </c>
      <c r="C264" s="94">
        <v>197680</v>
      </c>
      <c r="D264" s="95">
        <v>179875.10899999997</v>
      </c>
      <c r="E264" s="120">
        <v>0.94899999999999995</v>
      </c>
      <c r="F264" s="121">
        <v>1.2170000000000001</v>
      </c>
      <c r="G264" s="169">
        <v>50</v>
      </c>
      <c r="H264" s="120">
        <v>0.74249999999999994</v>
      </c>
      <c r="I264" s="120">
        <v>0.879</v>
      </c>
      <c r="J264" s="120">
        <v>1.0745</v>
      </c>
      <c r="K264" s="120">
        <v>1.3420000000000001</v>
      </c>
      <c r="L264" s="142">
        <v>1.6175000000000002</v>
      </c>
    </row>
    <row r="265" spans="1:12" x14ac:dyDescent="0.35">
      <c r="A265" s="188" t="s">
        <v>496</v>
      </c>
      <c r="B265" s="94">
        <v>52</v>
      </c>
      <c r="C265" s="94">
        <v>197342</v>
      </c>
      <c r="D265" s="95">
        <v>144798.98299999998</v>
      </c>
      <c r="E265" s="120">
        <v>1.3120000000000001</v>
      </c>
      <c r="F265" s="121">
        <v>1.68</v>
      </c>
      <c r="G265" s="169">
        <v>52</v>
      </c>
      <c r="H265" s="120">
        <v>0.93500000000000005</v>
      </c>
      <c r="I265" s="120">
        <v>1.1240000000000001</v>
      </c>
      <c r="J265" s="120">
        <v>1.5305</v>
      </c>
      <c r="K265" s="120">
        <v>2.0309999999999997</v>
      </c>
      <c r="L265" s="142">
        <v>2.5750000000000002</v>
      </c>
    </row>
    <row r="266" spans="1:12" x14ac:dyDescent="0.35">
      <c r="A266" s="188" t="s">
        <v>497</v>
      </c>
      <c r="B266" s="94">
        <v>72</v>
      </c>
      <c r="C266" s="94">
        <v>226945</v>
      </c>
      <c r="D266" s="95">
        <v>238115.35700000005</v>
      </c>
      <c r="E266" s="120">
        <v>0.83099999999999996</v>
      </c>
      <c r="F266" s="121">
        <v>1.024</v>
      </c>
      <c r="G266" s="169">
        <v>72</v>
      </c>
      <c r="H266" s="120">
        <v>0.52100000000000002</v>
      </c>
      <c r="I266" s="120">
        <v>0.70599999999999996</v>
      </c>
      <c r="J266" s="120">
        <v>0.99150000000000005</v>
      </c>
      <c r="K266" s="120">
        <v>1.2135</v>
      </c>
      <c r="L266" s="142">
        <v>1.411</v>
      </c>
    </row>
    <row r="267" spans="1:12" x14ac:dyDescent="0.35">
      <c r="A267" s="188" t="s">
        <v>498</v>
      </c>
      <c r="B267" s="94">
        <v>26</v>
      </c>
      <c r="C267" s="94">
        <v>47013</v>
      </c>
      <c r="D267" s="95">
        <v>71275.237000000008</v>
      </c>
      <c r="E267" s="120">
        <v>0.49399999999999999</v>
      </c>
      <c r="F267" s="121">
        <v>0.86399999999999999</v>
      </c>
      <c r="G267" s="169">
        <v>26</v>
      </c>
      <c r="H267" s="120">
        <v>0.249</v>
      </c>
      <c r="I267" s="120">
        <v>0.371</v>
      </c>
      <c r="J267" s="120">
        <v>0.60949999999999993</v>
      </c>
      <c r="K267" s="120">
        <v>0.95499999999999996</v>
      </c>
      <c r="L267" s="142">
        <v>1.018</v>
      </c>
    </row>
    <row r="268" spans="1:12" x14ac:dyDescent="0.35">
      <c r="A268" s="188" t="s">
        <v>499</v>
      </c>
      <c r="B268" s="94">
        <v>19</v>
      </c>
      <c r="C268" s="94">
        <v>44963</v>
      </c>
      <c r="D268" s="95">
        <v>31408.323</v>
      </c>
      <c r="E268" s="120">
        <v>1.252</v>
      </c>
      <c r="F268" s="121">
        <v>1.569</v>
      </c>
      <c r="G268" s="169">
        <v>19</v>
      </c>
      <c r="H268" s="120" t="s">
        <v>473</v>
      </c>
      <c r="I268" s="120" t="s">
        <v>473</v>
      </c>
      <c r="J268" s="120">
        <v>1.3740000000000001</v>
      </c>
      <c r="K268" s="120" t="s">
        <v>473</v>
      </c>
      <c r="L268" s="142" t="s">
        <v>473</v>
      </c>
    </row>
    <row r="269" spans="1:12" x14ac:dyDescent="0.35">
      <c r="A269" s="188" t="s">
        <v>500</v>
      </c>
      <c r="B269" s="94">
        <v>80</v>
      </c>
      <c r="C269" s="94">
        <v>262438</v>
      </c>
      <c r="D269" s="95">
        <v>275380.837</v>
      </c>
      <c r="E269" s="120">
        <v>0.88200000000000001</v>
      </c>
      <c r="F269" s="121">
        <v>1.046</v>
      </c>
      <c r="G269" s="169">
        <v>80</v>
      </c>
      <c r="H269" s="120">
        <v>0.54649999999999999</v>
      </c>
      <c r="I269" s="120">
        <v>0.80100000000000005</v>
      </c>
      <c r="J269" s="120">
        <v>0.95599999999999996</v>
      </c>
      <c r="K269" s="120">
        <v>1.1960000000000002</v>
      </c>
      <c r="L269" s="142">
        <v>1.4049999999999998</v>
      </c>
    </row>
    <row r="270" spans="1:12" x14ac:dyDescent="0.35">
      <c r="A270" s="188" t="s">
        <v>501</v>
      </c>
      <c r="B270" s="94">
        <v>13</v>
      </c>
      <c r="C270" s="94">
        <v>28956</v>
      </c>
      <c r="D270" s="95">
        <v>23881.130000000005</v>
      </c>
      <c r="E270" s="92">
        <v>0.68500000000000005</v>
      </c>
      <c r="F270" s="93">
        <v>1.403</v>
      </c>
      <c r="G270" s="169">
        <v>13</v>
      </c>
      <c r="H270" s="120" t="s">
        <v>473</v>
      </c>
      <c r="I270" s="120" t="s">
        <v>473</v>
      </c>
      <c r="J270" s="120">
        <v>1.091</v>
      </c>
      <c r="K270" s="120" t="s">
        <v>473</v>
      </c>
      <c r="L270" s="142" t="s">
        <v>473</v>
      </c>
    </row>
    <row r="271" spans="1:12" x14ac:dyDescent="0.35">
      <c r="A271" s="188" t="s">
        <v>502</v>
      </c>
      <c r="B271" s="94">
        <v>17</v>
      </c>
      <c r="C271" s="94">
        <v>53533</v>
      </c>
      <c r="D271" s="95">
        <v>40982.614000000001</v>
      </c>
      <c r="E271" s="120">
        <v>1.1180000000000001</v>
      </c>
      <c r="F271" s="121">
        <v>1.635</v>
      </c>
      <c r="G271" s="169">
        <v>17</v>
      </c>
      <c r="H271" s="120" t="s">
        <v>473</v>
      </c>
      <c r="I271" s="120" t="s">
        <v>473</v>
      </c>
      <c r="J271" s="120">
        <v>1.52</v>
      </c>
      <c r="K271" s="120" t="s">
        <v>473</v>
      </c>
      <c r="L271" s="142" t="s">
        <v>473</v>
      </c>
    </row>
    <row r="272" spans="1:12" x14ac:dyDescent="0.35">
      <c r="A272" s="188" t="s">
        <v>503</v>
      </c>
      <c r="B272" s="94">
        <v>10</v>
      </c>
      <c r="C272" s="94">
        <v>25357</v>
      </c>
      <c r="D272" s="95">
        <v>25033.99</v>
      </c>
      <c r="E272" s="92">
        <v>0.55900000000000005</v>
      </c>
      <c r="F272" s="93">
        <v>1.698</v>
      </c>
      <c r="G272" s="169">
        <v>10</v>
      </c>
      <c r="H272" s="120" t="s">
        <v>473</v>
      </c>
      <c r="I272" s="120" t="s">
        <v>473</v>
      </c>
      <c r="J272" s="120">
        <v>1.0425</v>
      </c>
      <c r="K272" s="120" t="s">
        <v>473</v>
      </c>
      <c r="L272" s="142" t="s">
        <v>473</v>
      </c>
    </row>
    <row r="273" spans="1:12" x14ac:dyDescent="0.35">
      <c r="A273" s="188" t="s">
        <v>504</v>
      </c>
      <c r="B273" s="94">
        <v>46</v>
      </c>
      <c r="C273" s="94">
        <v>158733</v>
      </c>
      <c r="D273" s="95">
        <v>183223.06799999994</v>
      </c>
      <c r="E273" s="120">
        <v>0.746</v>
      </c>
      <c r="F273" s="121">
        <v>0.98299999999999998</v>
      </c>
      <c r="G273" s="169">
        <v>46</v>
      </c>
      <c r="H273" s="120">
        <v>0.56299999999999994</v>
      </c>
      <c r="I273" s="120">
        <v>0.67300000000000004</v>
      </c>
      <c r="J273" s="120">
        <v>0.879</v>
      </c>
      <c r="K273" s="120">
        <v>1.0609999999999999</v>
      </c>
      <c r="L273" s="142">
        <v>1.357</v>
      </c>
    </row>
    <row r="274" spans="1:12" x14ac:dyDescent="0.35">
      <c r="A274" s="188" t="s">
        <v>505</v>
      </c>
      <c r="B274" s="94">
        <v>21</v>
      </c>
      <c r="C274" s="94">
        <v>50295</v>
      </c>
      <c r="D274" s="95">
        <v>35657.562000000005</v>
      </c>
      <c r="E274" s="120">
        <v>0.90200000000000002</v>
      </c>
      <c r="F274" s="121">
        <v>1.804</v>
      </c>
      <c r="G274" s="169">
        <v>21</v>
      </c>
      <c r="H274" s="120">
        <v>0.67500000000000004</v>
      </c>
      <c r="I274" s="120">
        <v>0.90200000000000002</v>
      </c>
      <c r="J274" s="120">
        <v>1.1879999999999999</v>
      </c>
      <c r="K274" s="120">
        <v>1.804</v>
      </c>
      <c r="L274" s="142">
        <v>2.0550000000000002</v>
      </c>
    </row>
    <row r="275" spans="1:12" x14ac:dyDescent="0.35">
      <c r="A275" s="188" t="s">
        <v>506</v>
      </c>
      <c r="B275" s="94">
        <v>20</v>
      </c>
      <c r="C275" s="94">
        <v>109921</v>
      </c>
      <c r="D275" s="95">
        <v>109339.44200000001</v>
      </c>
      <c r="E275" s="120">
        <v>0.68600000000000005</v>
      </c>
      <c r="F275" s="121">
        <v>1.7490000000000001</v>
      </c>
      <c r="G275" s="169">
        <v>20</v>
      </c>
      <c r="H275" s="120">
        <v>0.50900000000000001</v>
      </c>
      <c r="I275" s="120">
        <v>0.68149999999999999</v>
      </c>
      <c r="J275" s="120">
        <v>0.90949999999999998</v>
      </c>
      <c r="K275" s="120">
        <v>1.8845000000000001</v>
      </c>
      <c r="L275" s="142">
        <v>2.2574999999999998</v>
      </c>
    </row>
    <row r="276" spans="1:12" x14ac:dyDescent="0.35">
      <c r="A276" s="188" t="s">
        <v>507</v>
      </c>
      <c r="B276" s="94">
        <v>115</v>
      </c>
      <c r="C276" s="94">
        <v>633739</v>
      </c>
      <c r="D276" s="95">
        <v>645644.30899999989</v>
      </c>
      <c r="E276" s="120">
        <v>0.89800000000000002</v>
      </c>
      <c r="F276" s="121">
        <v>1.1080000000000001</v>
      </c>
      <c r="G276" s="169">
        <v>115</v>
      </c>
      <c r="H276" s="120">
        <v>0.67100000000000004</v>
      </c>
      <c r="I276" s="120">
        <v>0.77800000000000002</v>
      </c>
      <c r="J276" s="120">
        <v>0.95599999999999996</v>
      </c>
      <c r="K276" s="120">
        <v>1.2490000000000001</v>
      </c>
      <c r="L276" s="142">
        <v>1.643</v>
      </c>
    </row>
    <row r="277" spans="1:12" x14ac:dyDescent="0.35">
      <c r="A277" s="188" t="s">
        <v>508</v>
      </c>
      <c r="B277" s="94">
        <v>105</v>
      </c>
      <c r="C277" s="94">
        <v>425590</v>
      </c>
      <c r="D277" s="95">
        <v>373729.49299999996</v>
      </c>
      <c r="E277" s="120">
        <v>1.0189999999999999</v>
      </c>
      <c r="F277" s="121">
        <v>1.18</v>
      </c>
      <c r="G277" s="169">
        <v>105</v>
      </c>
      <c r="H277" s="120">
        <v>0.63200000000000001</v>
      </c>
      <c r="I277" s="120">
        <v>0.83799999999999997</v>
      </c>
      <c r="J277" s="120">
        <v>1.093</v>
      </c>
      <c r="K277" s="120">
        <v>1.391</v>
      </c>
      <c r="L277" s="142">
        <v>1.637</v>
      </c>
    </row>
    <row r="278" spans="1:12" x14ac:dyDescent="0.35">
      <c r="A278" s="188" t="s">
        <v>509</v>
      </c>
      <c r="B278" s="94">
        <v>41</v>
      </c>
      <c r="C278" s="94">
        <v>64439</v>
      </c>
      <c r="D278" s="95">
        <v>81536.429999999964</v>
      </c>
      <c r="E278" s="120">
        <v>0.66300000000000003</v>
      </c>
      <c r="F278" s="121">
        <v>0.89800000000000002</v>
      </c>
      <c r="G278" s="169">
        <v>41</v>
      </c>
      <c r="H278" s="120">
        <v>0.34899999999999998</v>
      </c>
      <c r="I278" s="120">
        <v>0.505</v>
      </c>
      <c r="J278" s="120">
        <v>0.82399999999999995</v>
      </c>
      <c r="K278" s="120">
        <v>0.93700000000000006</v>
      </c>
      <c r="L278" s="142">
        <v>1.284</v>
      </c>
    </row>
    <row r="279" spans="1:12" x14ac:dyDescent="0.35">
      <c r="A279" s="188" t="s">
        <v>510</v>
      </c>
      <c r="B279" s="94">
        <v>36</v>
      </c>
      <c r="C279" s="94">
        <v>114877</v>
      </c>
      <c r="D279" s="95">
        <v>95639.544999999969</v>
      </c>
      <c r="E279" s="120">
        <v>1.105</v>
      </c>
      <c r="F279" s="121">
        <v>1.417</v>
      </c>
      <c r="G279" s="169">
        <v>34</v>
      </c>
      <c r="H279" s="120">
        <v>0.999</v>
      </c>
      <c r="I279" s="120">
        <v>1.08</v>
      </c>
      <c r="J279" s="120">
        <v>1.2330000000000001</v>
      </c>
      <c r="K279" s="120">
        <v>1.444</v>
      </c>
      <c r="L279" s="142">
        <v>1.8080000000000001</v>
      </c>
    </row>
    <row r="280" spans="1:12" x14ac:dyDescent="0.35">
      <c r="A280" s="188" t="s">
        <v>511</v>
      </c>
      <c r="B280" s="94">
        <v>58</v>
      </c>
      <c r="C280" s="94">
        <v>252544</v>
      </c>
      <c r="D280" s="95">
        <v>222024.15700000001</v>
      </c>
      <c r="E280" s="120">
        <v>1.0029999999999999</v>
      </c>
      <c r="F280" s="121">
        <v>1.325</v>
      </c>
      <c r="G280" s="169">
        <v>58</v>
      </c>
      <c r="H280" s="120">
        <v>0.79100000000000004</v>
      </c>
      <c r="I280" s="120">
        <v>0.92100000000000004</v>
      </c>
      <c r="J280" s="120">
        <v>1.2015</v>
      </c>
      <c r="K280" s="120">
        <v>1.5089999999999999</v>
      </c>
      <c r="L280" s="142">
        <v>1.867</v>
      </c>
    </row>
    <row r="281" spans="1:12" x14ac:dyDescent="0.35">
      <c r="A281" s="188" t="s">
        <v>512</v>
      </c>
      <c r="B281" s="94">
        <v>6</v>
      </c>
      <c r="C281" s="94" t="s">
        <v>473</v>
      </c>
      <c r="D281" s="95" t="s">
        <v>473</v>
      </c>
      <c r="E281" s="92" t="s">
        <v>473</v>
      </c>
      <c r="F281" s="93" t="s">
        <v>473</v>
      </c>
      <c r="G281" s="169">
        <v>5</v>
      </c>
      <c r="H281" s="120" t="s">
        <v>473</v>
      </c>
      <c r="I281" s="120" t="s">
        <v>473</v>
      </c>
      <c r="J281" s="120" t="s">
        <v>473</v>
      </c>
      <c r="K281" s="120" t="s">
        <v>473</v>
      </c>
      <c r="L281" s="142" t="s">
        <v>473</v>
      </c>
    </row>
    <row r="282" spans="1:12" x14ac:dyDescent="0.35">
      <c r="A282" s="188" t="s">
        <v>513</v>
      </c>
      <c r="B282" s="94">
        <v>5</v>
      </c>
      <c r="C282" s="94" t="s">
        <v>473</v>
      </c>
      <c r="D282" s="95" t="s">
        <v>473</v>
      </c>
      <c r="E282" s="92" t="s">
        <v>473</v>
      </c>
      <c r="F282" s="93" t="s">
        <v>473</v>
      </c>
      <c r="G282" s="169">
        <v>5</v>
      </c>
      <c r="H282" s="120" t="s">
        <v>473</v>
      </c>
      <c r="I282" s="120" t="s">
        <v>473</v>
      </c>
      <c r="J282" s="120" t="s">
        <v>473</v>
      </c>
      <c r="K282" s="120" t="s">
        <v>473</v>
      </c>
      <c r="L282" s="142" t="s">
        <v>473</v>
      </c>
    </row>
    <row r="283" spans="1:12" x14ac:dyDescent="0.35">
      <c r="A283" s="188" t="s">
        <v>514</v>
      </c>
      <c r="B283" s="94">
        <v>36</v>
      </c>
      <c r="C283" s="94">
        <v>155405</v>
      </c>
      <c r="D283" s="95">
        <v>144816.02299999996</v>
      </c>
      <c r="E283" s="120">
        <v>0.96899999999999997</v>
      </c>
      <c r="F283" s="121">
        <v>1.32</v>
      </c>
      <c r="G283" s="169">
        <v>36</v>
      </c>
      <c r="H283" s="120">
        <v>0.65600000000000003</v>
      </c>
      <c r="I283" s="120">
        <v>0.77200000000000002</v>
      </c>
      <c r="J283" s="120">
        <v>1.125</v>
      </c>
      <c r="K283" s="120">
        <v>1.3675000000000002</v>
      </c>
      <c r="L283" s="142">
        <v>2.052</v>
      </c>
    </row>
    <row r="284" spans="1:12" x14ac:dyDescent="0.35">
      <c r="A284" s="188" t="s">
        <v>515</v>
      </c>
      <c r="B284" s="94">
        <v>7</v>
      </c>
      <c r="C284" s="94" t="s">
        <v>473</v>
      </c>
      <c r="D284" s="95" t="s">
        <v>473</v>
      </c>
      <c r="E284" s="92" t="s">
        <v>473</v>
      </c>
      <c r="F284" s="93" t="s">
        <v>473</v>
      </c>
      <c r="G284" s="169">
        <v>7</v>
      </c>
      <c r="H284" s="120" t="s">
        <v>473</v>
      </c>
      <c r="I284" s="120" t="s">
        <v>473</v>
      </c>
      <c r="J284" s="120" t="s">
        <v>473</v>
      </c>
      <c r="K284" s="120" t="s">
        <v>473</v>
      </c>
      <c r="L284" s="142" t="s">
        <v>473</v>
      </c>
    </row>
    <row r="285" spans="1:12" x14ac:dyDescent="0.35">
      <c r="A285" s="188" t="s">
        <v>516</v>
      </c>
      <c r="B285" s="94">
        <v>74</v>
      </c>
      <c r="C285" s="94">
        <v>207121</v>
      </c>
      <c r="D285" s="95">
        <v>254331.84299999994</v>
      </c>
      <c r="E285" s="120">
        <v>0.66900000000000004</v>
      </c>
      <c r="F285" s="121">
        <v>0.84299999999999997</v>
      </c>
      <c r="G285" s="169">
        <v>74</v>
      </c>
      <c r="H285" s="120">
        <v>0.375</v>
      </c>
      <c r="I285" s="120">
        <v>0.54200000000000004</v>
      </c>
      <c r="J285" s="120">
        <v>0.75449999999999995</v>
      </c>
      <c r="K285" s="120">
        <v>0.98599999999999999</v>
      </c>
      <c r="L285" s="142">
        <v>1.2829999999999999</v>
      </c>
    </row>
    <row r="286" spans="1:12" x14ac:dyDescent="0.35">
      <c r="A286" s="188" t="s">
        <v>517</v>
      </c>
      <c r="B286" s="94">
        <v>189</v>
      </c>
      <c r="C286" s="94">
        <v>590355</v>
      </c>
      <c r="D286" s="95">
        <v>676311.94200000016</v>
      </c>
      <c r="E286" s="120">
        <v>0.79800000000000004</v>
      </c>
      <c r="F286" s="121">
        <v>0.90300000000000002</v>
      </c>
      <c r="G286" s="169">
        <v>188</v>
      </c>
      <c r="H286" s="120">
        <v>0.47399999999999998</v>
      </c>
      <c r="I286" s="120">
        <v>0.64800000000000002</v>
      </c>
      <c r="J286" s="120">
        <v>0.85149999999999992</v>
      </c>
      <c r="K286" s="120">
        <v>1.081</v>
      </c>
      <c r="L286" s="142">
        <v>1.3859999999999999</v>
      </c>
    </row>
    <row r="287" spans="1:12" x14ac:dyDescent="0.35">
      <c r="A287" s="188" t="s">
        <v>518</v>
      </c>
      <c r="B287" s="94">
        <v>17</v>
      </c>
      <c r="C287" s="94">
        <v>31913</v>
      </c>
      <c r="D287" s="95">
        <v>23884.26</v>
      </c>
      <c r="E287" s="120">
        <v>1.0509999999999999</v>
      </c>
      <c r="F287" s="121">
        <v>1.488</v>
      </c>
      <c r="G287" s="169">
        <v>17</v>
      </c>
      <c r="H287" s="120" t="s">
        <v>473</v>
      </c>
      <c r="I287" s="120" t="s">
        <v>473</v>
      </c>
      <c r="J287" s="120">
        <v>1.3220000000000001</v>
      </c>
      <c r="K287" s="120" t="s">
        <v>473</v>
      </c>
      <c r="L287" s="142" t="s">
        <v>473</v>
      </c>
    </row>
    <row r="288" spans="1:12" x14ac:dyDescent="0.35">
      <c r="A288" s="189" t="s">
        <v>519</v>
      </c>
      <c r="B288" s="94">
        <v>80</v>
      </c>
      <c r="C288" s="94">
        <v>265404</v>
      </c>
      <c r="D288" s="95">
        <v>257345.44999999995</v>
      </c>
      <c r="E288" s="120">
        <v>0.94799999999999995</v>
      </c>
      <c r="F288" s="121">
        <v>1.0940000000000001</v>
      </c>
      <c r="G288" s="169">
        <v>80</v>
      </c>
      <c r="H288" s="120">
        <v>0.64650000000000007</v>
      </c>
      <c r="I288" s="120">
        <v>0.81549999999999989</v>
      </c>
      <c r="J288" s="120">
        <v>1.0390000000000001</v>
      </c>
      <c r="K288" s="120">
        <v>1.2645</v>
      </c>
      <c r="L288" s="142">
        <v>1.3919999999999999</v>
      </c>
    </row>
    <row r="289" spans="1:18" x14ac:dyDescent="0.35">
      <c r="A289" s="190" t="s">
        <v>520</v>
      </c>
      <c r="B289" s="94">
        <v>5</v>
      </c>
      <c r="C289" s="94" t="s">
        <v>473</v>
      </c>
      <c r="D289" s="95" t="s">
        <v>473</v>
      </c>
      <c r="E289" s="92" t="s">
        <v>473</v>
      </c>
      <c r="F289" s="93" t="s">
        <v>473</v>
      </c>
      <c r="G289" s="169">
        <v>5</v>
      </c>
      <c r="H289" s="120" t="s">
        <v>473</v>
      </c>
      <c r="I289" s="120" t="s">
        <v>473</v>
      </c>
      <c r="J289" s="120" t="s">
        <v>473</v>
      </c>
      <c r="K289" s="120" t="s">
        <v>473</v>
      </c>
      <c r="L289" s="142" t="s">
        <v>473</v>
      </c>
    </row>
    <row r="290" spans="1:18" x14ac:dyDescent="0.35">
      <c r="A290" s="189" t="s">
        <v>521</v>
      </c>
      <c r="B290" s="94">
        <v>53</v>
      </c>
      <c r="C290" s="94">
        <v>220270</v>
      </c>
      <c r="D290" s="95">
        <v>193428.65600000002</v>
      </c>
      <c r="E290" s="120">
        <v>1.0549999999999999</v>
      </c>
      <c r="F290" s="121">
        <v>1.3089999999999999</v>
      </c>
      <c r="G290" s="169">
        <v>53</v>
      </c>
      <c r="H290" s="120">
        <v>0.78400000000000003</v>
      </c>
      <c r="I290" s="120">
        <v>0.92300000000000004</v>
      </c>
      <c r="J290" s="120">
        <v>1.22</v>
      </c>
      <c r="K290" s="120">
        <v>1.458</v>
      </c>
      <c r="L290" s="142">
        <v>1.76</v>
      </c>
    </row>
    <row r="291" spans="1:18" x14ac:dyDescent="0.35">
      <c r="A291" s="188" t="s">
        <v>522</v>
      </c>
      <c r="B291" s="94">
        <v>65</v>
      </c>
      <c r="C291" s="94">
        <v>134074</v>
      </c>
      <c r="D291" s="95">
        <v>119167.13600000003</v>
      </c>
      <c r="E291" s="120">
        <v>0.93100000000000005</v>
      </c>
      <c r="F291" s="121">
        <v>1.29</v>
      </c>
      <c r="G291" s="169">
        <v>65</v>
      </c>
      <c r="H291" s="120">
        <v>0.66700000000000004</v>
      </c>
      <c r="I291" s="120">
        <v>0.82499999999999996</v>
      </c>
      <c r="J291" s="120">
        <v>1.0780000000000001</v>
      </c>
      <c r="K291" s="120">
        <v>1.504</v>
      </c>
      <c r="L291" s="142">
        <v>1.8149999999999999</v>
      </c>
    </row>
    <row r="292" spans="1:18" x14ac:dyDescent="0.35">
      <c r="A292" s="188" t="s">
        <v>523</v>
      </c>
      <c r="B292" s="94">
        <v>15</v>
      </c>
      <c r="C292" s="94">
        <v>21466</v>
      </c>
      <c r="D292" s="95">
        <v>19740.709000000003</v>
      </c>
      <c r="E292" s="120">
        <v>0.61699999999999999</v>
      </c>
      <c r="F292" s="121">
        <v>1.778</v>
      </c>
      <c r="G292" s="169">
        <v>15</v>
      </c>
      <c r="H292" s="120" t="s">
        <v>473</v>
      </c>
      <c r="I292" s="120" t="s">
        <v>473</v>
      </c>
      <c r="J292" s="120">
        <v>1.4730000000000001</v>
      </c>
      <c r="K292" s="120" t="s">
        <v>473</v>
      </c>
      <c r="L292" s="142" t="s">
        <v>473</v>
      </c>
    </row>
    <row r="293" spans="1:18" ht="15" thickBot="1" x14ac:dyDescent="0.4">
      <c r="A293" s="191" t="s">
        <v>524</v>
      </c>
      <c r="B293" s="146">
        <v>4</v>
      </c>
      <c r="C293" s="94" t="s">
        <v>473</v>
      </c>
      <c r="D293" s="95" t="s">
        <v>473</v>
      </c>
      <c r="E293" s="92" t="s">
        <v>473</v>
      </c>
      <c r="F293" s="93" t="s">
        <v>473</v>
      </c>
      <c r="G293" s="170">
        <v>4</v>
      </c>
      <c r="H293" s="120" t="s">
        <v>473</v>
      </c>
      <c r="I293" s="120" t="s">
        <v>473</v>
      </c>
      <c r="J293" s="120" t="s">
        <v>473</v>
      </c>
      <c r="K293" s="120" t="s">
        <v>473</v>
      </c>
      <c r="L293" s="142" t="s">
        <v>473</v>
      </c>
    </row>
    <row r="294" spans="1:18" s="154" customFormat="1" ht="16.5" customHeight="1" x14ac:dyDescent="0.35">
      <c r="A294" s="265" t="s">
        <v>528</v>
      </c>
      <c r="B294" s="265"/>
      <c r="C294" s="265"/>
      <c r="D294" s="265"/>
      <c r="E294" s="265"/>
      <c r="F294" s="265"/>
      <c r="G294" s="265"/>
      <c r="H294" s="265"/>
      <c r="I294" s="265"/>
      <c r="J294" s="265"/>
      <c r="K294" s="265"/>
      <c r="L294" s="265"/>
      <c r="M294" s="9"/>
    </row>
    <row r="295" spans="1:18" s="154" customFormat="1" x14ac:dyDescent="0.35">
      <c r="A295" s="266"/>
      <c r="B295" s="266"/>
      <c r="C295" s="266"/>
      <c r="D295" s="266"/>
      <c r="E295" s="266"/>
      <c r="F295" s="266"/>
      <c r="G295" s="266"/>
      <c r="H295" s="266"/>
      <c r="I295" s="266"/>
      <c r="J295" s="266"/>
      <c r="K295" s="266"/>
      <c r="L295" s="266"/>
      <c r="M295" s="9"/>
    </row>
    <row r="296" spans="1:18" s="154" customFormat="1" x14ac:dyDescent="0.35">
      <c r="A296" s="8"/>
      <c r="B296" s="201"/>
      <c r="C296" s="202"/>
      <c r="D296" s="202"/>
      <c r="E296" s="1"/>
      <c r="F296" s="9"/>
      <c r="G296" s="9"/>
      <c r="H296" s="202"/>
      <c r="I296" s="9"/>
      <c r="J296" s="9"/>
      <c r="K296" s="9"/>
      <c r="L296" s="9"/>
      <c r="M296" s="9"/>
    </row>
    <row r="297" spans="1:18" s="154" customFormat="1" x14ac:dyDescent="0.35">
      <c r="A297" s="8"/>
      <c r="B297" s="201"/>
      <c r="C297" s="202"/>
      <c r="D297" s="202"/>
      <c r="E297" s="1"/>
      <c r="F297" s="9"/>
      <c r="G297" s="9"/>
      <c r="H297" s="202"/>
      <c r="I297" s="9"/>
      <c r="J297" s="9"/>
      <c r="K297" s="9"/>
      <c r="L297" s="9"/>
      <c r="M297" s="9"/>
    </row>
    <row r="298" spans="1:18" s="154" customFormat="1" ht="18.5" thickBot="1" x14ac:dyDescent="0.45">
      <c r="A298" s="131" t="s">
        <v>619</v>
      </c>
      <c r="B298" s="155"/>
      <c r="C298" s="155"/>
      <c r="D298" s="155"/>
      <c r="E298" s="155"/>
      <c r="F298" s="155"/>
      <c r="G298" s="155"/>
      <c r="H298" s="155"/>
      <c r="I298" s="155"/>
      <c r="J298" s="155"/>
      <c r="K298" s="155"/>
      <c r="L298" s="155"/>
      <c r="M298" s="155"/>
    </row>
    <row r="299" spans="1:18" s="154" customFormat="1" ht="30" customHeight="1" thickBot="1" x14ac:dyDescent="0.4">
      <c r="A299" s="200"/>
      <c r="B299" s="175"/>
      <c r="C299" s="258" t="s">
        <v>167</v>
      </c>
      <c r="D299" s="259"/>
      <c r="E299" s="260" t="s">
        <v>468</v>
      </c>
      <c r="F299" s="261"/>
      <c r="G299" s="262" t="s">
        <v>469</v>
      </c>
      <c r="H299" s="263"/>
      <c r="I299" s="263"/>
      <c r="J299" s="263"/>
      <c r="K299" s="263"/>
      <c r="L299" s="264"/>
    </row>
    <row r="300" spans="1:18" s="90" customFormat="1" ht="44.5" x14ac:dyDescent="0.35">
      <c r="A300" s="187" t="s">
        <v>470</v>
      </c>
      <c r="B300" s="176" t="s">
        <v>471</v>
      </c>
      <c r="C300" s="177" t="s">
        <v>173</v>
      </c>
      <c r="D300" s="178" t="s">
        <v>174</v>
      </c>
      <c r="E300" s="179" t="s">
        <v>176</v>
      </c>
      <c r="F300" s="180" t="s">
        <v>177</v>
      </c>
      <c r="G300" s="179" t="s">
        <v>674</v>
      </c>
      <c r="H300" s="179" t="s">
        <v>180</v>
      </c>
      <c r="I300" s="179" t="s">
        <v>183</v>
      </c>
      <c r="J300" s="179" t="s">
        <v>188</v>
      </c>
      <c r="K300" s="179" t="s">
        <v>193</v>
      </c>
      <c r="L300" s="181" t="s">
        <v>196</v>
      </c>
      <c r="M300" s="154"/>
      <c r="N300" s="154"/>
      <c r="O300" s="154"/>
      <c r="P300" s="154"/>
      <c r="Q300" s="154"/>
      <c r="R300" s="154"/>
    </row>
    <row r="301" spans="1:18" x14ac:dyDescent="0.35">
      <c r="A301" s="188" t="s">
        <v>472</v>
      </c>
      <c r="B301" s="94">
        <v>7</v>
      </c>
      <c r="C301" s="94" t="s">
        <v>473</v>
      </c>
      <c r="D301" s="95" t="s">
        <v>473</v>
      </c>
      <c r="E301" s="92" t="s">
        <v>473</v>
      </c>
      <c r="F301" s="93" t="s">
        <v>473</v>
      </c>
      <c r="G301" s="169">
        <v>6</v>
      </c>
      <c r="H301" s="120" t="s">
        <v>473</v>
      </c>
      <c r="I301" s="120" t="s">
        <v>473</v>
      </c>
      <c r="J301" s="120" t="s">
        <v>473</v>
      </c>
      <c r="K301" s="120" t="s">
        <v>473</v>
      </c>
      <c r="L301" s="142" t="s">
        <v>473</v>
      </c>
    </row>
    <row r="302" spans="1:18" x14ac:dyDescent="0.35">
      <c r="A302" s="188" t="s">
        <v>474</v>
      </c>
      <c r="B302" s="94">
        <v>23</v>
      </c>
      <c r="C302" s="94">
        <v>17300</v>
      </c>
      <c r="D302" s="95">
        <v>19688.041000000001</v>
      </c>
      <c r="E302" s="120">
        <v>0.65700000000000003</v>
      </c>
      <c r="F302" s="121">
        <v>1.208</v>
      </c>
      <c r="G302" s="169">
        <v>23</v>
      </c>
      <c r="H302" s="120">
        <v>0.45900000000000002</v>
      </c>
      <c r="I302" s="120">
        <v>0.63200000000000001</v>
      </c>
      <c r="J302" s="120">
        <v>0.84599999999999997</v>
      </c>
      <c r="K302" s="120">
        <v>1.242</v>
      </c>
      <c r="L302" s="142">
        <v>1.528</v>
      </c>
    </row>
    <row r="303" spans="1:18" x14ac:dyDescent="0.35">
      <c r="A303" s="188" t="s">
        <v>475</v>
      </c>
      <c r="B303" s="94">
        <v>37</v>
      </c>
      <c r="C303" s="94">
        <v>24672</v>
      </c>
      <c r="D303" s="95">
        <v>26870.987000000001</v>
      </c>
      <c r="E303" s="120">
        <v>0.69299999999999995</v>
      </c>
      <c r="F303" s="121">
        <v>1.0169999999999999</v>
      </c>
      <c r="G303" s="169">
        <v>37</v>
      </c>
      <c r="H303" s="120">
        <v>0.34699999999999998</v>
      </c>
      <c r="I303" s="120">
        <v>0.60299999999999998</v>
      </c>
      <c r="J303" s="120">
        <v>0.91400000000000003</v>
      </c>
      <c r="K303" s="120">
        <v>1.1319999999999999</v>
      </c>
      <c r="L303" s="142">
        <v>1.923</v>
      </c>
    </row>
    <row r="304" spans="1:18" x14ac:dyDescent="0.35">
      <c r="A304" s="188" t="s">
        <v>476</v>
      </c>
      <c r="B304" s="94">
        <v>22</v>
      </c>
      <c r="C304" s="94">
        <v>27700</v>
      </c>
      <c r="D304" s="95">
        <v>16307.729000000001</v>
      </c>
      <c r="E304" s="120">
        <v>0.71199999999999997</v>
      </c>
      <c r="F304" s="121">
        <v>2.0350000000000001</v>
      </c>
      <c r="G304" s="169">
        <v>21</v>
      </c>
      <c r="H304" s="120">
        <v>0.56699999999999995</v>
      </c>
      <c r="I304" s="120">
        <v>0.71199999999999997</v>
      </c>
      <c r="J304" s="120">
        <v>1.145</v>
      </c>
      <c r="K304" s="120">
        <v>2.0350000000000001</v>
      </c>
      <c r="L304" s="142">
        <v>2.5670000000000002</v>
      </c>
    </row>
    <row r="305" spans="1:12" x14ac:dyDescent="0.35">
      <c r="A305" s="188" t="s">
        <v>477</v>
      </c>
      <c r="B305" s="94">
        <v>184</v>
      </c>
      <c r="C305" s="94">
        <v>219316</v>
      </c>
      <c r="D305" s="95">
        <v>197952.08399999989</v>
      </c>
      <c r="E305" s="120">
        <v>0.84899999999999998</v>
      </c>
      <c r="F305" s="121">
        <v>1.0529999999999999</v>
      </c>
      <c r="G305" s="169">
        <v>184</v>
      </c>
      <c r="H305" s="120">
        <v>0.41599999999999998</v>
      </c>
      <c r="I305" s="120">
        <v>0.66900000000000004</v>
      </c>
      <c r="J305" s="120">
        <v>0.92149999999999999</v>
      </c>
      <c r="K305" s="120">
        <v>1.4660000000000002</v>
      </c>
      <c r="L305" s="142">
        <v>1.8380000000000001</v>
      </c>
    </row>
    <row r="306" spans="1:12" x14ac:dyDescent="0.35">
      <c r="A306" s="188" t="s">
        <v>478</v>
      </c>
      <c r="B306" s="94">
        <v>58</v>
      </c>
      <c r="C306" s="94">
        <v>26692</v>
      </c>
      <c r="D306" s="95">
        <v>39992.610000000015</v>
      </c>
      <c r="E306" s="120">
        <v>0.49199999999999999</v>
      </c>
      <c r="F306" s="121">
        <v>0.69</v>
      </c>
      <c r="G306" s="169">
        <v>57</v>
      </c>
      <c r="H306" s="120">
        <v>0.20499999999999999</v>
      </c>
      <c r="I306" s="120">
        <v>0.46200000000000002</v>
      </c>
      <c r="J306" s="120">
        <v>0.60499999999999998</v>
      </c>
      <c r="K306" s="120">
        <v>0.91600000000000004</v>
      </c>
      <c r="L306" s="142">
        <v>1.3180000000000001</v>
      </c>
    </row>
    <row r="307" spans="1:12" x14ac:dyDescent="0.35">
      <c r="A307" s="188" t="s">
        <v>479</v>
      </c>
      <c r="B307" s="94">
        <v>22</v>
      </c>
      <c r="C307" s="94">
        <v>24265</v>
      </c>
      <c r="D307" s="95">
        <v>32960.435000000012</v>
      </c>
      <c r="E307" s="120">
        <v>0.48</v>
      </c>
      <c r="F307" s="121">
        <v>0.81499999999999995</v>
      </c>
      <c r="G307" s="169">
        <v>22</v>
      </c>
      <c r="H307" s="120">
        <v>0.26600000000000001</v>
      </c>
      <c r="I307" s="120">
        <v>0.46800000000000003</v>
      </c>
      <c r="J307" s="120">
        <v>0.63100000000000001</v>
      </c>
      <c r="K307" s="120">
        <v>0.81499999999999995</v>
      </c>
      <c r="L307" s="142">
        <v>0.9</v>
      </c>
    </row>
    <row r="308" spans="1:12" x14ac:dyDescent="0.35">
      <c r="A308" s="188" t="s">
        <v>480</v>
      </c>
      <c r="B308" s="94">
        <v>3</v>
      </c>
      <c r="C308" s="94" t="s">
        <v>473</v>
      </c>
      <c r="D308" s="95" t="s">
        <v>473</v>
      </c>
      <c r="E308" s="92" t="s">
        <v>473</v>
      </c>
      <c r="F308" s="93" t="s">
        <v>473</v>
      </c>
      <c r="G308" s="169">
        <v>3</v>
      </c>
      <c r="H308" s="120" t="s">
        <v>473</v>
      </c>
      <c r="I308" s="120" t="s">
        <v>473</v>
      </c>
      <c r="J308" s="120" t="s">
        <v>473</v>
      </c>
      <c r="K308" s="120" t="s">
        <v>473</v>
      </c>
      <c r="L308" s="142" t="s">
        <v>473</v>
      </c>
    </row>
    <row r="309" spans="1:12" x14ac:dyDescent="0.35">
      <c r="A309" s="188" t="s">
        <v>481</v>
      </c>
      <c r="B309" s="94">
        <v>3</v>
      </c>
      <c r="C309" s="94" t="s">
        <v>473</v>
      </c>
      <c r="D309" s="95" t="s">
        <v>473</v>
      </c>
      <c r="E309" s="92" t="s">
        <v>473</v>
      </c>
      <c r="F309" s="93" t="s">
        <v>473</v>
      </c>
      <c r="G309" s="169">
        <v>3</v>
      </c>
      <c r="H309" s="120" t="s">
        <v>473</v>
      </c>
      <c r="I309" s="120" t="s">
        <v>473</v>
      </c>
      <c r="J309" s="120" t="s">
        <v>473</v>
      </c>
      <c r="K309" s="120" t="s">
        <v>473</v>
      </c>
      <c r="L309" s="142" t="s">
        <v>473</v>
      </c>
    </row>
    <row r="310" spans="1:12" x14ac:dyDescent="0.35">
      <c r="A310" s="188" t="s">
        <v>482</v>
      </c>
      <c r="B310" s="94">
        <v>127</v>
      </c>
      <c r="C310" s="94">
        <v>145571</v>
      </c>
      <c r="D310" s="95">
        <v>148973.36700000006</v>
      </c>
      <c r="E310" s="120">
        <v>0.83599999999999997</v>
      </c>
      <c r="F310" s="121">
        <v>1.0369999999999999</v>
      </c>
      <c r="G310" s="169">
        <v>126</v>
      </c>
      <c r="H310" s="120">
        <v>0.436</v>
      </c>
      <c r="I310" s="120">
        <v>0.69299999999999995</v>
      </c>
      <c r="J310" s="120">
        <v>0.93899999999999995</v>
      </c>
      <c r="K310" s="120">
        <v>1.2110000000000001</v>
      </c>
      <c r="L310" s="142">
        <v>1.792</v>
      </c>
    </row>
    <row r="311" spans="1:12" x14ac:dyDescent="0.35">
      <c r="A311" s="188" t="s">
        <v>483</v>
      </c>
      <c r="B311" s="94">
        <v>64</v>
      </c>
      <c r="C311" s="94">
        <v>74964</v>
      </c>
      <c r="D311" s="95">
        <v>82940.351999999999</v>
      </c>
      <c r="E311" s="120">
        <v>0.78200000000000003</v>
      </c>
      <c r="F311" s="121">
        <v>1.0029999999999999</v>
      </c>
      <c r="G311" s="169">
        <v>64</v>
      </c>
      <c r="H311" s="120">
        <v>0.51900000000000002</v>
      </c>
      <c r="I311" s="120">
        <v>0.65600000000000003</v>
      </c>
      <c r="J311" s="120">
        <v>0.85799999999999998</v>
      </c>
      <c r="K311" s="120">
        <v>1.2829999999999999</v>
      </c>
      <c r="L311" s="142">
        <v>1.754</v>
      </c>
    </row>
    <row r="312" spans="1:12" x14ac:dyDescent="0.35">
      <c r="A312" s="188" t="s">
        <v>484</v>
      </c>
      <c r="B312" s="94">
        <v>8</v>
      </c>
      <c r="C312" s="94" t="s">
        <v>473</v>
      </c>
      <c r="D312" s="95" t="s">
        <v>473</v>
      </c>
      <c r="E312" s="92" t="s">
        <v>473</v>
      </c>
      <c r="F312" s="93" t="s">
        <v>473</v>
      </c>
      <c r="G312" s="169">
        <v>8</v>
      </c>
      <c r="H312" s="120" t="s">
        <v>473</v>
      </c>
      <c r="I312" s="120" t="s">
        <v>473</v>
      </c>
      <c r="J312" s="120" t="s">
        <v>473</v>
      </c>
      <c r="K312" s="120" t="s">
        <v>473</v>
      </c>
      <c r="L312" s="142" t="s">
        <v>473</v>
      </c>
    </row>
    <row r="313" spans="1:12" x14ac:dyDescent="0.35">
      <c r="A313" s="188" t="s">
        <v>485</v>
      </c>
      <c r="B313" s="94">
        <v>19</v>
      </c>
      <c r="C313" s="94">
        <v>10711</v>
      </c>
      <c r="D313" s="95">
        <v>16246.487000000001</v>
      </c>
      <c r="E313" s="120">
        <v>0.443</v>
      </c>
      <c r="F313" s="121">
        <v>0.75</v>
      </c>
      <c r="G313" s="169">
        <v>19</v>
      </c>
      <c r="H313" s="120" t="s">
        <v>473</v>
      </c>
      <c r="I313" s="120" t="s">
        <v>473</v>
      </c>
      <c r="J313" s="120">
        <v>0.57099999999999995</v>
      </c>
      <c r="K313" s="120" t="s">
        <v>473</v>
      </c>
      <c r="L313" s="142" t="s">
        <v>473</v>
      </c>
    </row>
    <row r="314" spans="1:12" x14ac:dyDescent="0.35">
      <c r="A314" s="188" t="s">
        <v>486</v>
      </c>
      <c r="B314" s="94">
        <v>14</v>
      </c>
      <c r="C314" s="94">
        <v>4514</v>
      </c>
      <c r="D314" s="95">
        <v>5980.2779999999993</v>
      </c>
      <c r="E314" s="92">
        <v>0.60899999999999999</v>
      </c>
      <c r="F314" s="93">
        <v>1.8959999999999999</v>
      </c>
      <c r="G314" s="169">
        <v>14</v>
      </c>
      <c r="H314" s="120" t="s">
        <v>473</v>
      </c>
      <c r="I314" s="120" t="s">
        <v>473</v>
      </c>
      <c r="J314" s="120">
        <v>0.80600000000000005</v>
      </c>
      <c r="K314" s="120" t="s">
        <v>473</v>
      </c>
      <c r="L314" s="142" t="s">
        <v>473</v>
      </c>
    </row>
    <row r="315" spans="1:12" x14ac:dyDescent="0.35">
      <c r="A315" s="188" t="s">
        <v>487</v>
      </c>
      <c r="B315" s="94">
        <v>64</v>
      </c>
      <c r="C315" s="94">
        <v>64082</v>
      </c>
      <c r="D315" s="95">
        <v>68090.712999999974</v>
      </c>
      <c r="E315" s="120">
        <v>0.61699999999999999</v>
      </c>
      <c r="F315" s="121">
        <v>0.99399999999999999</v>
      </c>
      <c r="G315" s="169">
        <v>64</v>
      </c>
      <c r="H315" s="120">
        <v>0.41899999999999998</v>
      </c>
      <c r="I315" s="120">
        <v>0.52400000000000002</v>
      </c>
      <c r="J315" s="120">
        <v>0.79800000000000004</v>
      </c>
      <c r="K315" s="120">
        <v>1.1565000000000001</v>
      </c>
      <c r="L315" s="142">
        <v>1.454</v>
      </c>
    </row>
    <row r="316" spans="1:12" x14ac:dyDescent="0.35">
      <c r="A316" s="188" t="s">
        <v>488</v>
      </c>
      <c r="B316" s="94">
        <v>86</v>
      </c>
      <c r="C316" s="94">
        <v>43183</v>
      </c>
      <c r="D316" s="95">
        <v>55107.418999999987</v>
      </c>
      <c r="E316" s="120">
        <v>0.63600000000000001</v>
      </c>
      <c r="F316" s="121">
        <v>0.88</v>
      </c>
      <c r="G316" s="169">
        <v>86</v>
      </c>
      <c r="H316" s="120">
        <v>0.34499999999999997</v>
      </c>
      <c r="I316" s="120">
        <v>0.47099999999999997</v>
      </c>
      <c r="J316" s="120">
        <v>0.75</v>
      </c>
      <c r="K316" s="120">
        <v>0.97299999999999998</v>
      </c>
      <c r="L316" s="142">
        <v>1.302</v>
      </c>
    </row>
    <row r="317" spans="1:12" x14ac:dyDescent="0.35">
      <c r="A317" s="188" t="s">
        <v>489</v>
      </c>
      <c r="B317" s="94">
        <v>28</v>
      </c>
      <c r="C317" s="94">
        <v>9601</v>
      </c>
      <c r="D317" s="95">
        <v>11655.558999999999</v>
      </c>
      <c r="E317" s="120">
        <v>0.6</v>
      </c>
      <c r="F317" s="121">
        <v>1.1930000000000001</v>
      </c>
      <c r="G317" s="169">
        <v>27</v>
      </c>
      <c r="H317" s="120">
        <v>0.11700000000000001</v>
      </c>
      <c r="I317" s="120">
        <v>0.52900000000000003</v>
      </c>
      <c r="J317" s="120">
        <v>0.872</v>
      </c>
      <c r="K317" s="120">
        <v>1.2430000000000001</v>
      </c>
      <c r="L317" s="142">
        <v>2.125</v>
      </c>
    </row>
    <row r="318" spans="1:12" x14ac:dyDescent="0.35">
      <c r="A318" s="188" t="s">
        <v>490</v>
      </c>
      <c r="B318" s="94">
        <v>64</v>
      </c>
      <c r="C318" s="94">
        <v>34974</v>
      </c>
      <c r="D318" s="95">
        <v>40236.306000000011</v>
      </c>
      <c r="E318" s="120">
        <v>0.81200000000000006</v>
      </c>
      <c r="F318" s="121">
        <v>1.071</v>
      </c>
      <c r="G318" s="169">
        <v>64</v>
      </c>
      <c r="H318" s="120">
        <v>0.46100000000000002</v>
      </c>
      <c r="I318" s="120">
        <v>0.621</v>
      </c>
      <c r="J318" s="120">
        <v>0.9504999999999999</v>
      </c>
      <c r="K318" s="120">
        <v>1.6059999999999999</v>
      </c>
      <c r="L318" s="142">
        <v>2.3239999999999998</v>
      </c>
    </row>
    <row r="319" spans="1:12" x14ac:dyDescent="0.35">
      <c r="A319" s="188" t="s">
        <v>491</v>
      </c>
      <c r="B319" s="94">
        <v>58</v>
      </c>
      <c r="C319" s="94">
        <v>39404</v>
      </c>
      <c r="D319" s="95">
        <v>38560.857000000018</v>
      </c>
      <c r="E319" s="120">
        <v>0.81200000000000006</v>
      </c>
      <c r="F319" s="121">
        <v>1.1479999999999999</v>
      </c>
      <c r="G319" s="169">
        <v>58</v>
      </c>
      <c r="H319" s="120">
        <v>0.48199999999999998</v>
      </c>
      <c r="I319" s="120">
        <v>0.65700000000000003</v>
      </c>
      <c r="J319" s="120">
        <v>0.97049999999999992</v>
      </c>
      <c r="K319" s="120">
        <v>1.395</v>
      </c>
      <c r="L319" s="142">
        <v>2.3210000000000002</v>
      </c>
    </row>
    <row r="320" spans="1:12" x14ac:dyDescent="0.35">
      <c r="A320" s="188" t="s">
        <v>492</v>
      </c>
      <c r="B320" s="94">
        <v>35</v>
      </c>
      <c r="C320" s="94">
        <v>36256</v>
      </c>
      <c r="D320" s="95">
        <v>56091.027000000016</v>
      </c>
      <c r="E320" s="120">
        <v>0.373</v>
      </c>
      <c r="F320" s="121">
        <v>0.58599999999999997</v>
      </c>
      <c r="G320" s="169">
        <v>35</v>
      </c>
      <c r="H320" s="120">
        <v>0.18</v>
      </c>
      <c r="I320" s="120">
        <v>0.33300000000000002</v>
      </c>
      <c r="J320" s="120">
        <v>0.47699999999999998</v>
      </c>
      <c r="K320" s="120">
        <v>0.68100000000000005</v>
      </c>
      <c r="L320" s="142">
        <v>0.93700000000000006</v>
      </c>
    </row>
    <row r="321" spans="1:12" x14ac:dyDescent="0.35">
      <c r="A321" s="188" t="s">
        <v>493</v>
      </c>
      <c r="B321" s="94">
        <v>21</v>
      </c>
      <c r="C321" s="94">
        <v>22058</v>
      </c>
      <c r="D321" s="95">
        <v>29134.260999999999</v>
      </c>
      <c r="E321" s="120">
        <v>0.52600000000000002</v>
      </c>
      <c r="F321" s="121">
        <v>0.90400000000000003</v>
      </c>
      <c r="G321" s="169">
        <v>21</v>
      </c>
      <c r="H321" s="120">
        <v>0.45500000000000002</v>
      </c>
      <c r="I321" s="120">
        <v>0.52600000000000002</v>
      </c>
      <c r="J321" s="120">
        <v>0.70399999999999996</v>
      </c>
      <c r="K321" s="120">
        <v>0.90400000000000003</v>
      </c>
      <c r="L321" s="142">
        <v>1.143</v>
      </c>
    </row>
    <row r="322" spans="1:12" x14ac:dyDescent="0.35">
      <c r="A322" s="188" t="s">
        <v>494</v>
      </c>
      <c r="B322" s="94">
        <v>18</v>
      </c>
      <c r="C322" s="94">
        <v>8170</v>
      </c>
      <c r="D322" s="95">
        <v>14018.514000000005</v>
      </c>
      <c r="E322" s="120">
        <v>0.53400000000000003</v>
      </c>
      <c r="F322" s="121">
        <v>0.84299999999999997</v>
      </c>
      <c r="G322" s="169">
        <v>18</v>
      </c>
      <c r="H322" s="120" t="s">
        <v>473</v>
      </c>
      <c r="I322" s="120" t="s">
        <v>473</v>
      </c>
      <c r="J322" s="120">
        <v>0.69199999999999995</v>
      </c>
      <c r="K322" s="120" t="s">
        <v>473</v>
      </c>
      <c r="L322" s="142" t="s">
        <v>473</v>
      </c>
    </row>
    <row r="323" spans="1:12" x14ac:dyDescent="0.35">
      <c r="A323" s="188" t="s">
        <v>495</v>
      </c>
      <c r="B323" s="94">
        <v>50</v>
      </c>
      <c r="C323" s="94">
        <v>42983</v>
      </c>
      <c r="D323" s="95">
        <v>54671.699000000001</v>
      </c>
      <c r="E323" s="120">
        <v>0.65400000000000003</v>
      </c>
      <c r="F323" s="121">
        <v>0.86199999999999999</v>
      </c>
      <c r="G323" s="169">
        <v>50</v>
      </c>
      <c r="H323" s="120">
        <v>0.42300000000000004</v>
      </c>
      <c r="I323" s="120">
        <v>0.54500000000000004</v>
      </c>
      <c r="J323" s="120">
        <v>0.745</v>
      </c>
      <c r="K323" s="120">
        <v>0.93700000000000006</v>
      </c>
      <c r="L323" s="142">
        <v>1.2269999999999999</v>
      </c>
    </row>
    <row r="324" spans="1:12" x14ac:dyDescent="0.35">
      <c r="A324" s="188" t="s">
        <v>496</v>
      </c>
      <c r="B324" s="94">
        <v>52</v>
      </c>
      <c r="C324" s="94">
        <v>38734</v>
      </c>
      <c r="D324" s="95">
        <v>39701.068999999996</v>
      </c>
      <c r="E324" s="120">
        <v>0.55300000000000005</v>
      </c>
      <c r="F324" s="121">
        <v>0.73699999999999999</v>
      </c>
      <c r="G324" s="169">
        <v>52</v>
      </c>
      <c r="H324" s="120">
        <v>0.313</v>
      </c>
      <c r="I324" s="120">
        <v>0.45499999999999996</v>
      </c>
      <c r="J324" s="120">
        <v>0.64700000000000002</v>
      </c>
      <c r="K324" s="120">
        <v>0.89949999999999997</v>
      </c>
      <c r="L324" s="142">
        <v>1.3080000000000001</v>
      </c>
    </row>
    <row r="325" spans="1:12" x14ac:dyDescent="0.35">
      <c r="A325" s="188" t="s">
        <v>497</v>
      </c>
      <c r="B325" s="94">
        <v>72</v>
      </c>
      <c r="C325" s="94">
        <v>53634</v>
      </c>
      <c r="D325" s="95">
        <v>67366.952999999994</v>
      </c>
      <c r="E325" s="120">
        <v>0.68600000000000005</v>
      </c>
      <c r="F325" s="121">
        <v>0.89800000000000002</v>
      </c>
      <c r="G325" s="169">
        <v>72</v>
      </c>
      <c r="H325" s="120">
        <v>0.38</v>
      </c>
      <c r="I325" s="120">
        <v>0.53750000000000009</v>
      </c>
      <c r="J325" s="120">
        <v>0.78100000000000003</v>
      </c>
      <c r="K325" s="120">
        <v>1.0569999999999999</v>
      </c>
      <c r="L325" s="142">
        <v>1.363</v>
      </c>
    </row>
    <row r="326" spans="1:12" x14ac:dyDescent="0.35">
      <c r="A326" s="188" t="s">
        <v>498</v>
      </c>
      <c r="B326" s="94">
        <v>26</v>
      </c>
      <c r="C326" s="94">
        <v>21034</v>
      </c>
      <c r="D326" s="95">
        <v>21934.045999999998</v>
      </c>
      <c r="E326" s="120">
        <v>0.73099999999999998</v>
      </c>
      <c r="F326" s="121">
        <v>1.2110000000000001</v>
      </c>
      <c r="G326" s="169">
        <v>26</v>
      </c>
      <c r="H326" s="120">
        <v>0.504</v>
      </c>
      <c r="I326" s="120">
        <v>0.71799999999999997</v>
      </c>
      <c r="J326" s="120">
        <v>1.0234999999999999</v>
      </c>
      <c r="K326" s="120">
        <v>1.2370000000000001</v>
      </c>
      <c r="L326" s="142">
        <v>1.3680000000000001</v>
      </c>
    </row>
    <row r="327" spans="1:12" x14ac:dyDescent="0.35">
      <c r="A327" s="188" t="s">
        <v>499</v>
      </c>
      <c r="B327" s="94">
        <v>19</v>
      </c>
      <c r="C327" s="94">
        <v>5612</v>
      </c>
      <c r="D327" s="95">
        <v>8465.6409999999978</v>
      </c>
      <c r="E327" s="120">
        <v>0.56000000000000005</v>
      </c>
      <c r="F327" s="121">
        <v>1.0389999999999999</v>
      </c>
      <c r="G327" s="169">
        <v>18</v>
      </c>
      <c r="H327" s="120" t="s">
        <v>473</v>
      </c>
      <c r="I327" s="120" t="s">
        <v>473</v>
      </c>
      <c r="J327" s="120">
        <v>0.755</v>
      </c>
      <c r="K327" s="120" t="s">
        <v>473</v>
      </c>
      <c r="L327" s="142" t="s">
        <v>473</v>
      </c>
    </row>
    <row r="328" spans="1:12" x14ac:dyDescent="0.35">
      <c r="A328" s="188" t="s">
        <v>500</v>
      </c>
      <c r="B328" s="94">
        <v>80</v>
      </c>
      <c r="C328" s="94">
        <v>62662</v>
      </c>
      <c r="D328" s="95">
        <v>80104.974999999991</v>
      </c>
      <c r="E328" s="120">
        <v>0.68799999999999994</v>
      </c>
      <c r="F328" s="121">
        <v>0.84399999999999997</v>
      </c>
      <c r="G328" s="169">
        <v>79</v>
      </c>
      <c r="H328" s="120">
        <v>0.38900000000000001</v>
      </c>
      <c r="I328" s="120">
        <v>0.54500000000000004</v>
      </c>
      <c r="J328" s="120">
        <v>0.75800000000000001</v>
      </c>
      <c r="K328" s="120">
        <v>0.92200000000000004</v>
      </c>
      <c r="L328" s="142">
        <v>1.228</v>
      </c>
    </row>
    <row r="329" spans="1:12" x14ac:dyDescent="0.35">
      <c r="A329" s="188" t="s">
        <v>501</v>
      </c>
      <c r="B329" s="94">
        <v>13</v>
      </c>
      <c r="C329" s="94">
        <v>6174</v>
      </c>
      <c r="D329" s="95">
        <v>7791.3119999999999</v>
      </c>
      <c r="E329" s="92">
        <v>0.23499999999999999</v>
      </c>
      <c r="F329" s="93">
        <v>1.119</v>
      </c>
      <c r="G329" s="169">
        <v>13</v>
      </c>
      <c r="H329" s="120" t="s">
        <v>473</v>
      </c>
      <c r="I329" s="120" t="s">
        <v>473</v>
      </c>
      <c r="J329" s="120">
        <v>0.61199999999999999</v>
      </c>
      <c r="K329" s="120" t="s">
        <v>473</v>
      </c>
      <c r="L329" s="142" t="s">
        <v>473</v>
      </c>
    </row>
    <row r="330" spans="1:12" x14ac:dyDescent="0.35">
      <c r="A330" s="188" t="s">
        <v>502</v>
      </c>
      <c r="B330" s="94">
        <v>17</v>
      </c>
      <c r="C330" s="94">
        <v>9401</v>
      </c>
      <c r="D330" s="95">
        <v>13842.564000000002</v>
      </c>
      <c r="E330" s="120">
        <v>0.51800000000000002</v>
      </c>
      <c r="F330" s="121">
        <v>0.94099999999999995</v>
      </c>
      <c r="G330" s="169">
        <v>17</v>
      </c>
      <c r="H330" s="120" t="s">
        <v>473</v>
      </c>
      <c r="I330" s="120" t="s">
        <v>473</v>
      </c>
      <c r="J330" s="120">
        <v>0.67900000000000005</v>
      </c>
      <c r="K330" s="120" t="s">
        <v>473</v>
      </c>
      <c r="L330" s="142" t="s">
        <v>473</v>
      </c>
    </row>
    <row r="331" spans="1:12" x14ac:dyDescent="0.35">
      <c r="A331" s="188" t="s">
        <v>503</v>
      </c>
      <c r="B331" s="94">
        <v>10</v>
      </c>
      <c r="C331" s="94">
        <v>5354</v>
      </c>
      <c r="D331" s="95">
        <v>7724.7990000000018</v>
      </c>
      <c r="E331" s="92">
        <v>0.35299999999999998</v>
      </c>
      <c r="F331" s="93">
        <v>0.85199999999999998</v>
      </c>
      <c r="G331" s="169">
        <v>10</v>
      </c>
      <c r="H331" s="120" t="s">
        <v>473</v>
      </c>
      <c r="I331" s="120" t="s">
        <v>473</v>
      </c>
      <c r="J331" s="120">
        <v>0.65349999999999997</v>
      </c>
      <c r="K331" s="120" t="s">
        <v>473</v>
      </c>
      <c r="L331" s="142" t="s">
        <v>473</v>
      </c>
    </row>
    <row r="332" spans="1:12" x14ac:dyDescent="0.35">
      <c r="A332" s="188" t="s">
        <v>504</v>
      </c>
      <c r="B332" s="94">
        <v>46</v>
      </c>
      <c r="C332" s="94">
        <v>42717</v>
      </c>
      <c r="D332" s="95">
        <v>57874.815000000002</v>
      </c>
      <c r="E332" s="120">
        <v>0.67</v>
      </c>
      <c r="F332" s="121">
        <v>0.86099999999999999</v>
      </c>
      <c r="G332" s="169">
        <v>46</v>
      </c>
      <c r="H332" s="120">
        <v>0.44</v>
      </c>
      <c r="I332" s="120">
        <v>0.55600000000000005</v>
      </c>
      <c r="J332" s="120">
        <v>0.72299999999999998</v>
      </c>
      <c r="K332" s="120">
        <v>0.89</v>
      </c>
      <c r="L332" s="142">
        <v>1.1200000000000001</v>
      </c>
    </row>
    <row r="333" spans="1:12" x14ac:dyDescent="0.35">
      <c r="A333" s="188" t="s">
        <v>505</v>
      </c>
      <c r="B333" s="94">
        <v>21</v>
      </c>
      <c r="C333" s="94">
        <v>6763</v>
      </c>
      <c r="D333" s="95">
        <v>11128.592000000002</v>
      </c>
      <c r="E333" s="120">
        <v>0.47899999999999998</v>
      </c>
      <c r="F333" s="121">
        <v>0.94599999999999995</v>
      </c>
      <c r="G333" s="169">
        <v>21</v>
      </c>
      <c r="H333" s="120">
        <v>0.42</v>
      </c>
      <c r="I333" s="120">
        <v>0.47899999999999998</v>
      </c>
      <c r="J333" s="120">
        <v>0.69199999999999995</v>
      </c>
      <c r="K333" s="120">
        <v>0.94599999999999995</v>
      </c>
      <c r="L333" s="142">
        <v>1.208</v>
      </c>
    </row>
    <row r="334" spans="1:12" x14ac:dyDescent="0.35">
      <c r="A334" s="188" t="s">
        <v>506</v>
      </c>
      <c r="B334" s="94">
        <v>20</v>
      </c>
      <c r="C334" s="94">
        <v>35578</v>
      </c>
      <c r="D334" s="95">
        <v>32822.469999999994</v>
      </c>
      <c r="E334" s="120">
        <v>0.65300000000000002</v>
      </c>
      <c r="F334" s="121">
        <v>1.1930000000000001</v>
      </c>
      <c r="G334" s="169">
        <v>20</v>
      </c>
      <c r="H334" s="120">
        <v>0.50050000000000006</v>
      </c>
      <c r="I334" s="120">
        <v>0.63</v>
      </c>
      <c r="J334" s="120">
        <v>0.94</v>
      </c>
      <c r="K334" s="120">
        <v>1.288</v>
      </c>
      <c r="L334" s="142">
        <v>1.8305</v>
      </c>
    </row>
    <row r="335" spans="1:12" x14ac:dyDescent="0.35">
      <c r="A335" s="188" t="s">
        <v>507</v>
      </c>
      <c r="B335" s="94">
        <v>115</v>
      </c>
      <c r="C335" s="94">
        <v>159913</v>
      </c>
      <c r="D335" s="95">
        <v>183194.68199999991</v>
      </c>
      <c r="E335" s="120">
        <v>0.628</v>
      </c>
      <c r="F335" s="121">
        <v>0.73799999999999999</v>
      </c>
      <c r="G335" s="169">
        <v>115</v>
      </c>
      <c r="H335" s="120">
        <v>0.4</v>
      </c>
      <c r="I335" s="120">
        <v>0.52200000000000002</v>
      </c>
      <c r="J335" s="120">
        <v>0.68600000000000005</v>
      </c>
      <c r="K335" s="120">
        <v>0.94899999999999995</v>
      </c>
      <c r="L335" s="142">
        <v>1.3320000000000001</v>
      </c>
    </row>
    <row r="336" spans="1:12" x14ac:dyDescent="0.35">
      <c r="A336" s="188" t="s">
        <v>508</v>
      </c>
      <c r="B336" s="94">
        <v>105</v>
      </c>
      <c r="C336" s="94">
        <v>84906</v>
      </c>
      <c r="D336" s="95">
        <v>126224.32399999994</v>
      </c>
      <c r="E336" s="120">
        <v>0.61699999999999999</v>
      </c>
      <c r="F336" s="121">
        <v>0.72799999999999998</v>
      </c>
      <c r="G336" s="169">
        <v>104</v>
      </c>
      <c r="H336" s="120">
        <v>0.39900000000000002</v>
      </c>
      <c r="I336" s="120">
        <v>0.496</v>
      </c>
      <c r="J336" s="120">
        <v>0.68100000000000005</v>
      </c>
      <c r="K336" s="120">
        <v>0.85299999999999998</v>
      </c>
      <c r="L336" s="142">
        <v>1.171</v>
      </c>
    </row>
    <row r="337" spans="1:12" x14ac:dyDescent="0.35">
      <c r="A337" s="188" t="s">
        <v>509</v>
      </c>
      <c r="B337" s="94">
        <v>41</v>
      </c>
      <c r="C337" s="94">
        <v>22318</v>
      </c>
      <c r="D337" s="95">
        <v>22061.187999999991</v>
      </c>
      <c r="E337" s="120">
        <v>0.79500000000000004</v>
      </c>
      <c r="F337" s="121">
        <v>1.2070000000000001</v>
      </c>
      <c r="G337" s="169">
        <v>41</v>
      </c>
      <c r="H337" s="120">
        <v>0.51200000000000001</v>
      </c>
      <c r="I337" s="120">
        <v>0.71799999999999997</v>
      </c>
      <c r="J337" s="120">
        <v>0.97299999999999998</v>
      </c>
      <c r="K337" s="120">
        <v>1.4159999999999999</v>
      </c>
      <c r="L337" s="142">
        <v>1.903</v>
      </c>
    </row>
    <row r="338" spans="1:12" x14ac:dyDescent="0.35">
      <c r="A338" s="188" t="s">
        <v>510</v>
      </c>
      <c r="B338" s="94">
        <v>36</v>
      </c>
      <c r="C338" s="94">
        <v>16404</v>
      </c>
      <c r="D338" s="95">
        <v>27387.327000000008</v>
      </c>
      <c r="E338" s="120">
        <v>0.53600000000000003</v>
      </c>
      <c r="F338" s="121">
        <v>0.78900000000000003</v>
      </c>
      <c r="G338" s="169">
        <v>34</v>
      </c>
      <c r="H338" s="120">
        <v>0.33200000000000002</v>
      </c>
      <c r="I338" s="120">
        <v>0.50700000000000001</v>
      </c>
      <c r="J338" s="120">
        <v>0.63600000000000001</v>
      </c>
      <c r="K338" s="120">
        <v>0.81899999999999995</v>
      </c>
      <c r="L338" s="142">
        <v>1.1359999999999999</v>
      </c>
    </row>
    <row r="339" spans="1:12" x14ac:dyDescent="0.35">
      <c r="A339" s="188" t="s">
        <v>511</v>
      </c>
      <c r="B339" s="94">
        <v>58</v>
      </c>
      <c r="C339" s="94">
        <v>43869</v>
      </c>
      <c r="D339" s="95">
        <v>73148.015000000014</v>
      </c>
      <c r="E339" s="120">
        <v>0.45700000000000002</v>
      </c>
      <c r="F339" s="121">
        <v>0.61799999999999999</v>
      </c>
      <c r="G339" s="169">
        <v>58</v>
      </c>
      <c r="H339" s="120">
        <v>0.29799999999999999</v>
      </c>
      <c r="I339" s="120">
        <v>0.42299999999999999</v>
      </c>
      <c r="J339" s="120">
        <v>0.5754999999999999</v>
      </c>
      <c r="K339" s="120">
        <v>0.72399999999999998</v>
      </c>
      <c r="L339" s="142">
        <v>1.179</v>
      </c>
    </row>
    <row r="340" spans="1:12" x14ac:dyDescent="0.35">
      <c r="A340" s="188" t="s">
        <v>512</v>
      </c>
      <c r="B340" s="94">
        <v>6</v>
      </c>
      <c r="C340" s="94" t="s">
        <v>473</v>
      </c>
      <c r="D340" s="95" t="s">
        <v>473</v>
      </c>
      <c r="E340" s="92" t="s">
        <v>473</v>
      </c>
      <c r="F340" s="93" t="s">
        <v>473</v>
      </c>
      <c r="G340" s="169">
        <v>5</v>
      </c>
      <c r="H340" s="120" t="s">
        <v>473</v>
      </c>
      <c r="I340" s="120" t="s">
        <v>473</v>
      </c>
      <c r="J340" s="120" t="s">
        <v>473</v>
      </c>
      <c r="K340" s="120" t="s">
        <v>473</v>
      </c>
      <c r="L340" s="142" t="s">
        <v>473</v>
      </c>
    </row>
    <row r="341" spans="1:12" x14ac:dyDescent="0.35">
      <c r="A341" s="188" t="s">
        <v>513</v>
      </c>
      <c r="B341" s="94">
        <v>5</v>
      </c>
      <c r="C341" s="94" t="s">
        <v>473</v>
      </c>
      <c r="D341" s="95" t="s">
        <v>473</v>
      </c>
      <c r="E341" s="92" t="s">
        <v>473</v>
      </c>
      <c r="F341" s="93" t="s">
        <v>473</v>
      </c>
      <c r="G341" s="169">
        <v>5</v>
      </c>
      <c r="H341" s="120" t="s">
        <v>473</v>
      </c>
      <c r="I341" s="120" t="s">
        <v>473</v>
      </c>
      <c r="J341" s="120" t="s">
        <v>473</v>
      </c>
      <c r="K341" s="120" t="s">
        <v>473</v>
      </c>
      <c r="L341" s="142" t="s">
        <v>473</v>
      </c>
    </row>
    <row r="342" spans="1:12" x14ac:dyDescent="0.35">
      <c r="A342" s="188" t="s">
        <v>514</v>
      </c>
      <c r="B342" s="94">
        <v>36</v>
      </c>
      <c r="C342" s="94">
        <v>39519</v>
      </c>
      <c r="D342" s="95">
        <v>42557.866999999984</v>
      </c>
      <c r="E342" s="120">
        <v>0.66800000000000004</v>
      </c>
      <c r="F342" s="121">
        <v>1.0860000000000001</v>
      </c>
      <c r="G342" s="169">
        <v>36</v>
      </c>
      <c r="H342" s="120">
        <v>0.48899999999999999</v>
      </c>
      <c r="I342" s="120">
        <v>0.60250000000000004</v>
      </c>
      <c r="J342" s="120">
        <v>0.88549999999999995</v>
      </c>
      <c r="K342" s="120">
        <v>1.1595</v>
      </c>
      <c r="L342" s="142">
        <v>1.5189999999999999</v>
      </c>
    </row>
    <row r="343" spans="1:12" x14ac:dyDescent="0.35">
      <c r="A343" s="188" t="s">
        <v>515</v>
      </c>
      <c r="B343" s="94">
        <v>7</v>
      </c>
      <c r="C343" s="94" t="s">
        <v>473</v>
      </c>
      <c r="D343" s="95" t="s">
        <v>473</v>
      </c>
      <c r="E343" s="92" t="s">
        <v>473</v>
      </c>
      <c r="F343" s="93" t="s">
        <v>473</v>
      </c>
      <c r="G343" s="169">
        <v>7</v>
      </c>
      <c r="H343" s="120" t="s">
        <v>473</v>
      </c>
      <c r="I343" s="120" t="s">
        <v>473</v>
      </c>
      <c r="J343" s="120" t="s">
        <v>473</v>
      </c>
      <c r="K343" s="120" t="s">
        <v>473</v>
      </c>
      <c r="L343" s="142" t="s">
        <v>473</v>
      </c>
    </row>
    <row r="344" spans="1:12" x14ac:dyDescent="0.35">
      <c r="A344" s="188" t="s">
        <v>516</v>
      </c>
      <c r="B344" s="94">
        <v>74</v>
      </c>
      <c r="C344" s="94">
        <v>68773</v>
      </c>
      <c r="D344" s="95">
        <v>73955.219999999972</v>
      </c>
      <c r="E344" s="120">
        <v>0.85299999999999998</v>
      </c>
      <c r="F344" s="121">
        <v>1.091</v>
      </c>
      <c r="G344" s="169">
        <v>74</v>
      </c>
      <c r="H344" s="120">
        <v>0.443</v>
      </c>
      <c r="I344" s="120">
        <v>0.75</v>
      </c>
      <c r="J344" s="120">
        <v>0.9385</v>
      </c>
      <c r="K344" s="120">
        <v>1.3520000000000001</v>
      </c>
      <c r="L344" s="142">
        <v>1.8109999999999999</v>
      </c>
    </row>
    <row r="345" spans="1:12" x14ac:dyDescent="0.35">
      <c r="A345" s="188" t="s">
        <v>517</v>
      </c>
      <c r="B345" s="94">
        <v>189</v>
      </c>
      <c r="C345" s="94">
        <v>215682</v>
      </c>
      <c r="D345" s="95">
        <v>202333.33200000008</v>
      </c>
      <c r="E345" s="120">
        <v>0.79700000000000004</v>
      </c>
      <c r="F345" s="121">
        <v>0.96699999999999997</v>
      </c>
      <c r="G345" s="169">
        <v>189</v>
      </c>
      <c r="H345" s="120">
        <v>0.48499999999999999</v>
      </c>
      <c r="I345" s="120">
        <v>0.63800000000000001</v>
      </c>
      <c r="J345" s="120">
        <v>0.88200000000000001</v>
      </c>
      <c r="K345" s="120">
        <v>1.2549999999999999</v>
      </c>
      <c r="L345" s="142">
        <v>1.724</v>
      </c>
    </row>
    <row r="346" spans="1:12" x14ac:dyDescent="0.35">
      <c r="A346" s="188" t="s">
        <v>518</v>
      </c>
      <c r="B346" s="94">
        <v>17</v>
      </c>
      <c r="C346" s="94">
        <v>8825</v>
      </c>
      <c r="D346" s="95">
        <v>9889.4449999999961</v>
      </c>
      <c r="E346" s="120">
        <v>0.33100000000000002</v>
      </c>
      <c r="F346" s="121">
        <v>1.026</v>
      </c>
      <c r="G346" s="169">
        <v>17</v>
      </c>
      <c r="H346" s="120" t="s">
        <v>473</v>
      </c>
      <c r="I346" s="120" t="s">
        <v>473</v>
      </c>
      <c r="J346" s="120">
        <v>0.70799999999999996</v>
      </c>
      <c r="K346" s="120" t="s">
        <v>473</v>
      </c>
      <c r="L346" s="142" t="s">
        <v>473</v>
      </c>
    </row>
    <row r="347" spans="1:12" x14ac:dyDescent="0.35">
      <c r="A347" s="189" t="s">
        <v>519</v>
      </c>
      <c r="B347" s="94">
        <v>80</v>
      </c>
      <c r="C347" s="94">
        <v>67510</v>
      </c>
      <c r="D347" s="95">
        <v>73642.44</v>
      </c>
      <c r="E347" s="120">
        <v>0.80400000000000005</v>
      </c>
      <c r="F347" s="121">
        <v>1.073</v>
      </c>
      <c r="G347" s="169">
        <v>80</v>
      </c>
      <c r="H347" s="120">
        <v>0.48749999999999999</v>
      </c>
      <c r="I347" s="120">
        <v>0.67300000000000004</v>
      </c>
      <c r="J347" s="120">
        <v>0.89600000000000002</v>
      </c>
      <c r="K347" s="120">
        <v>1.2015</v>
      </c>
      <c r="L347" s="142">
        <v>1.4824999999999999</v>
      </c>
    </row>
    <row r="348" spans="1:12" x14ac:dyDescent="0.35">
      <c r="A348" s="190" t="s">
        <v>520</v>
      </c>
      <c r="B348" s="94">
        <v>5</v>
      </c>
      <c r="C348" s="94" t="s">
        <v>473</v>
      </c>
      <c r="D348" s="95" t="s">
        <v>473</v>
      </c>
      <c r="E348" s="92" t="s">
        <v>473</v>
      </c>
      <c r="F348" s="93" t="s">
        <v>473</v>
      </c>
      <c r="G348" s="169">
        <v>5</v>
      </c>
      <c r="H348" s="120" t="s">
        <v>473</v>
      </c>
      <c r="I348" s="120" t="s">
        <v>473</v>
      </c>
      <c r="J348" s="120" t="s">
        <v>473</v>
      </c>
      <c r="K348" s="120" t="s">
        <v>473</v>
      </c>
      <c r="L348" s="142" t="s">
        <v>473</v>
      </c>
    </row>
    <row r="349" spans="1:12" x14ac:dyDescent="0.35">
      <c r="A349" s="189" t="s">
        <v>521</v>
      </c>
      <c r="B349" s="94">
        <v>53</v>
      </c>
      <c r="C349" s="94">
        <v>48471</v>
      </c>
      <c r="D349" s="95">
        <v>55112.151999999987</v>
      </c>
      <c r="E349" s="120">
        <v>0.56899999999999995</v>
      </c>
      <c r="F349" s="121">
        <v>0.75900000000000001</v>
      </c>
      <c r="G349" s="169">
        <v>53</v>
      </c>
      <c r="H349" s="120">
        <v>0.41799999999999998</v>
      </c>
      <c r="I349" s="120">
        <v>0.497</v>
      </c>
      <c r="J349" s="120">
        <v>0.63900000000000001</v>
      </c>
      <c r="K349" s="120">
        <v>0.879</v>
      </c>
      <c r="L349" s="142">
        <v>1.3140000000000001</v>
      </c>
    </row>
    <row r="350" spans="1:12" x14ac:dyDescent="0.35">
      <c r="A350" s="188" t="s">
        <v>522</v>
      </c>
      <c r="B350" s="94">
        <v>65</v>
      </c>
      <c r="C350" s="94">
        <v>28103</v>
      </c>
      <c r="D350" s="95">
        <v>31247.147999999997</v>
      </c>
      <c r="E350" s="120">
        <v>0.623</v>
      </c>
      <c r="F350" s="121">
        <v>0.88200000000000001</v>
      </c>
      <c r="G350" s="169">
        <v>65</v>
      </c>
      <c r="H350" s="120">
        <v>0.125</v>
      </c>
      <c r="I350" s="120">
        <v>0.53</v>
      </c>
      <c r="J350" s="120">
        <v>0.68300000000000005</v>
      </c>
      <c r="K350" s="120">
        <v>1.0329999999999999</v>
      </c>
      <c r="L350" s="142">
        <v>1.46</v>
      </c>
    </row>
    <row r="351" spans="1:12" x14ac:dyDescent="0.35">
      <c r="A351" s="188" t="s">
        <v>523</v>
      </c>
      <c r="B351" s="94">
        <v>15</v>
      </c>
      <c r="C351" s="94">
        <v>7129</v>
      </c>
      <c r="D351" s="95">
        <v>5958.8739999999998</v>
      </c>
      <c r="E351" s="120">
        <v>0.80100000000000005</v>
      </c>
      <c r="F351" s="121">
        <v>2.0670000000000002</v>
      </c>
      <c r="G351" s="169">
        <v>15</v>
      </c>
      <c r="H351" s="120" t="s">
        <v>473</v>
      </c>
      <c r="I351" s="120" t="s">
        <v>473</v>
      </c>
      <c r="J351" s="120">
        <v>1.254</v>
      </c>
      <c r="K351" s="120" t="s">
        <v>473</v>
      </c>
      <c r="L351" s="142" t="s">
        <v>473</v>
      </c>
    </row>
    <row r="352" spans="1:12" ht="15" thickBot="1" x14ac:dyDescent="0.4">
      <c r="A352" s="191" t="s">
        <v>524</v>
      </c>
      <c r="B352" s="146">
        <v>4</v>
      </c>
      <c r="C352" s="94" t="s">
        <v>473</v>
      </c>
      <c r="D352" s="95" t="s">
        <v>473</v>
      </c>
      <c r="E352" s="92" t="s">
        <v>473</v>
      </c>
      <c r="F352" s="93" t="s">
        <v>473</v>
      </c>
      <c r="G352" s="170">
        <v>4</v>
      </c>
      <c r="H352" s="120" t="s">
        <v>473</v>
      </c>
      <c r="I352" s="120" t="s">
        <v>473</v>
      </c>
      <c r="J352" s="120" t="s">
        <v>473</v>
      </c>
      <c r="K352" s="120" t="s">
        <v>473</v>
      </c>
      <c r="L352" s="142" t="s">
        <v>473</v>
      </c>
    </row>
    <row r="353" spans="1:18" s="154" customFormat="1" ht="16.5" customHeight="1" x14ac:dyDescent="0.35">
      <c r="A353" s="265" t="s">
        <v>528</v>
      </c>
      <c r="B353" s="265"/>
      <c r="C353" s="265"/>
      <c r="D353" s="265"/>
      <c r="E353" s="265"/>
      <c r="F353" s="265"/>
      <c r="G353" s="265"/>
      <c r="H353" s="265"/>
      <c r="I353" s="265"/>
      <c r="J353" s="265"/>
      <c r="K353" s="265"/>
      <c r="L353" s="265"/>
      <c r="M353" s="9"/>
    </row>
    <row r="354" spans="1:18" s="154" customFormat="1" x14ac:dyDescent="0.35">
      <c r="A354" s="266"/>
      <c r="B354" s="266"/>
      <c r="C354" s="266"/>
      <c r="D354" s="266"/>
      <c r="E354" s="266"/>
      <c r="F354" s="266"/>
      <c r="G354" s="266"/>
      <c r="H354" s="266"/>
      <c r="I354" s="266"/>
      <c r="J354" s="266"/>
      <c r="K354" s="266"/>
      <c r="L354" s="266"/>
      <c r="M354" s="9"/>
    </row>
    <row r="355" spans="1:18" s="154" customFormat="1" x14ac:dyDescent="0.35">
      <c r="A355" s="8"/>
      <c r="B355" s="201"/>
      <c r="C355" s="202"/>
      <c r="D355" s="202"/>
      <c r="E355" s="1"/>
      <c r="F355" s="9"/>
      <c r="G355" s="9"/>
      <c r="H355" s="202"/>
      <c r="I355" s="9"/>
      <c r="J355" s="9"/>
      <c r="K355" s="9"/>
      <c r="L355" s="9"/>
      <c r="M355" s="9"/>
    </row>
    <row r="356" spans="1:18" s="154" customFormat="1" x14ac:dyDescent="0.35">
      <c r="A356" s="8"/>
      <c r="B356" s="201"/>
      <c r="C356" s="202"/>
      <c r="D356" s="202"/>
      <c r="E356" s="1"/>
      <c r="F356" s="9"/>
      <c r="G356" s="9"/>
      <c r="H356" s="202"/>
      <c r="I356" s="9"/>
      <c r="J356" s="9"/>
      <c r="K356" s="9"/>
      <c r="L356" s="9"/>
      <c r="M356" s="9"/>
    </row>
    <row r="357" spans="1:18" s="154" customFormat="1" ht="18.5" thickBot="1" x14ac:dyDescent="0.45">
      <c r="A357" s="131" t="s">
        <v>620</v>
      </c>
      <c r="B357" s="155"/>
      <c r="C357" s="155"/>
      <c r="D357" s="155"/>
      <c r="E357" s="155"/>
      <c r="F357" s="155"/>
      <c r="G357" s="155"/>
      <c r="H357" s="155"/>
      <c r="I357" s="155"/>
      <c r="J357" s="155"/>
      <c r="K357" s="155"/>
      <c r="L357" s="155"/>
      <c r="M357" s="155"/>
    </row>
    <row r="358" spans="1:18" s="154" customFormat="1" ht="30" customHeight="1" thickBot="1" x14ac:dyDescent="0.4">
      <c r="A358" s="203"/>
      <c r="B358" s="175"/>
      <c r="C358" s="258" t="s">
        <v>167</v>
      </c>
      <c r="D358" s="259"/>
      <c r="E358" s="260" t="s">
        <v>468</v>
      </c>
      <c r="F358" s="261"/>
      <c r="G358" s="262" t="s">
        <v>469</v>
      </c>
      <c r="H358" s="263"/>
      <c r="I358" s="263"/>
      <c r="J358" s="263"/>
      <c r="K358" s="263"/>
      <c r="L358" s="264"/>
    </row>
    <row r="359" spans="1:18" s="90" customFormat="1" ht="44.5" x14ac:dyDescent="0.35">
      <c r="A359" s="187" t="s">
        <v>470</v>
      </c>
      <c r="B359" s="176" t="s">
        <v>471</v>
      </c>
      <c r="C359" s="177" t="s">
        <v>173</v>
      </c>
      <c r="D359" s="178" t="s">
        <v>174</v>
      </c>
      <c r="E359" s="179" t="s">
        <v>176</v>
      </c>
      <c r="F359" s="180" t="s">
        <v>177</v>
      </c>
      <c r="G359" s="179" t="s">
        <v>674</v>
      </c>
      <c r="H359" s="179" t="s">
        <v>180</v>
      </c>
      <c r="I359" s="179" t="s">
        <v>183</v>
      </c>
      <c r="J359" s="179" t="s">
        <v>188</v>
      </c>
      <c r="K359" s="179" t="s">
        <v>193</v>
      </c>
      <c r="L359" s="181" t="s">
        <v>196</v>
      </c>
      <c r="M359" s="154"/>
      <c r="N359" s="154"/>
      <c r="O359" s="154"/>
      <c r="P359" s="154"/>
      <c r="Q359" s="154"/>
      <c r="R359" s="154"/>
    </row>
    <row r="360" spans="1:18" x14ac:dyDescent="0.35">
      <c r="A360" s="188" t="s">
        <v>472</v>
      </c>
      <c r="B360" s="94">
        <v>7</v>
      </c>
      <c r="C360" s="94" t="s">
        <v>473</v>
      </c>
      <c r="D360" s="95" t="s">
        <v>473</v>
      </c>
      <c r="E360" s="92" t="s">
        <v>473</v>
      </c>
      <c r="F360" s="93" t="s">
        <v>473</v>
      </c>
      <c r="G360" s="169">
        <v>7</v>
      </c>
      <c r="H360" s="120" t="s">
        <v>473</v>
      </c>
      <c r="I360" s="120" t="s">
        <v>473</v>
      </c>
      <c r="J360" s="120" t="s">
        <v>473</v>
      </c>
      <c r="K360" s="120" t="s">
        <v>473</v>
      </c>
      <c r="L360" s="142" t="s">
        <v>473</v>
      </c>
    </row>
    <row r="361" spans="1:18" x14ac:dyDescent="0.35">
      <c r="A361" s="188" t="s">
        <v>474</v>
      </c>
      <c r="B361" s="94">
        <v>23</v>
      </c>
      <c r="C361" s="94">
        <v>177680</v>
      </c>
      <c r="D361" s="95">
        <v>149287.23199999999</v>
      </c>
      <c r="E361" s="120">
        <v>1.08</v>
      </c>
      <c r="F361" s="121">
        <v>1.3160000000000001</v>
      </c>
      <c r="G361" s="169">
        <v>23</v>
      </c>
      <c r="H361" s="120">
        <v>0.94399999999999995</v>
      </c>
      <c r="I361" s="120">
        <v>1.038</v>
      </c>
      <c r="J361" s="120">
        <v>1.1919999999999999</v>
      </c>
      <c r="K361" s="120">
        <v>1.3280000000000001</v>
      </c>
      <c r="L361" s="142">
        <v>1.4450000000000001</v>
      </c>
    </row>
    <row r="362" spans="1:18" x14ac:dyDescent="0.35">
      <c r="A362" s="188" t="s">
        <v>475</v>
      </c>
      <c r="B362" s="94">
        <v>37</v>
      </c>
      <c r="C362" s="94">
        <v>238284</v>
      </c>
      <c r="D362" s="95">
        <v>201410.326</v>
      </c>
      <c r="E362" s="120">
        <v>1.1120000000000001</v>
      </c>
      <c r="F362" s="121">
        <v>1.399</v>
      </c>
      <c r="G362" s="169">
        <v>37</v>
      </c>
      <c r="H362" s="120">
        <v>0.84399999999999997</v>
      </c>
      <c r="I362" s="120">
        <v>1.0720000000000001</v>
      </c>
      <c r="J362" s="120">
        <v>1.2450000000000001</v>
      </c>
      <c r="K362" s="120">
        <v>1.498</v>
      </c>
      <c r="L362" s="142">
        <v>1.6719999999999999</v>
      </c>
    </row>
    <row r="363" spans="1:18" x14ac:dyDescent="0.35">
      <c r="A363" s="188" t="s">
        <v>476</v>
      </c>
      <c r="B363" s="94">
        <v>22</v>
      </c>
      <c r="C363" s="94">
        <v>139449</v>
      </c>
      <c r="D363" s="95">
        <v>137814.91899999997</v>
      </c>
      <c r="E363" s="120">
        <v>0.86299999999999999</v>
      </c>
      <c r="F363" s="121">
        <v>1.0409999999999999</v>
      </c>
      <c r="G363" s="169">
        <v>22</v>
      </c>
      <c r="H363" s="120">
        <v>0.57599999999999996</v>
      </c>
      <c r="I363" s="120">
        <v>0.85699999999999998</v>
      </c>
      <c r="J363" s="120">
        <v>0.96950000000000003</v>
      </c>
      <c r="K363" s="120">
        <v>1.0409999999999999</v>
      </c>
      <c r="L363" s="142">
        <v>1.3380000000000001</v>
      </c>
    </row>
    <row r="364" spans="1:18" x14ac:dyDescent="0.35">
      <c r="A364" s="188" t="s">
        <v>477</v>
      </c>
      <c r="B364" s="94">
        <v>184</v>
      </c>
      <c r="C364" s="94">
        <v>1685539</v>
      </c>
      <c r="D364" s="95">
        <v>1509893.9980000006</v>
      </c>
      <c r="E364" s="120">
        <v>1.0620000000000001</v>
      </c>
      <c r="F364" s="121">
        <v>1.159</v>
      </c>
      <c r="G364" s="169">
        <v>184</v>
      </c>
      <c r="H364" s="120">
        <v>0.75800000000000001</v>
      </c>
      <c r="I364" s="120">
        <v>0.92300000000000004</v>
      </c>
      <c r="J364" s="120">
        <v>1.1080000000000001</v>
      </c>
      <c r="K364" s="120">
        <v>1.2889999999999999</v>
      </c>
      <c r="L364" s="142">
        <v>1.4650000000000001</v>
      </c>
    </row>
    <row r="365" spans="1:18" x14ac:dyDescent="0.35">
      <c r="A365" s="188" t="s">
        <v>478</v>
      </c>
      <c r="B365" s="94">
        <v>58</v>
      </c>
      <c r="C365" s="94">
        <v>267630</v>
      </c>
      <c r="D365" s="95">
        <v>296343.31100000016</v>
      </c>
      <c r="E365" s="120">
        <v>0.81399999999999995</v>
      </c>
      <c r="F365" s="121">
        <v>0.92900000000000005</v>
      </c>
      <c r="G365" s="169">
        <v>58</v>
      </c>
      <c r="H365" s="120">
        <v>0.44700000000000001</v>
      </c>
      <c r="I365" s="120">
        <v>0.73399999999999999</v>
      </c>
      <c r="J365" s="120">
        <v>0.88100000000000001</v>
      </c>
      <c r="K365" s="120">
        <v>1.0169999999999999</v>
      </c>
      <c r="L365" s="142">
        <v>1.115</v>
      </c>
    </row>
    <row r="366" spans="1:18" x14ac:dyDescent="0.35">
      <c r="A366" s="188" t="s">
        <v>479</v>
      </c>
      <c r="B366" s="94">
        <v>22</v>
      </c>
      <c r="C366" s="94">
        <v>239335</v>
      </c>
      <c r="D366" s="95">
        <v>234854.43699999998</v>
      </c>
      <c r="E366" s="120">
        <v>0.875</v>
      </c>
      <c r="F366" s="121">
        <v>1.1319999999999999</v>
      </c>
      <c r="G366" s="169">
        <v>22</v>
      </c>
      <c r="H366" s="120">
        <v>0.62</v>
      </c>
      <c r="I366" s="120">
        <v>0.86</v>
      </c>
      <c r="J366" s="120">
        <v>1.0259999999999998</v>
      </c>
      <c r="K366" s="120">
        <v>1.1319999999999999</v>
      </c>
      <c r="L366" s="142">
        <v>1.3160000000000001</v>
      </c>
    </row>
    <row r="367" spans="1:18" x14ac:dyDescent="0.35">
      <c r="A367" s="188" t="s">
        <v>480</v>
      </c>
      <c r="B367" s="94">
        <v>3</v>
      </c>
      <c r="C367" s="94" t="s">
        <v>473</v>
      </c>
      <c r="D367" s="95" t="s">
        <v>473</v>
      </c>
      <c r="E367" s="92" t="s">
        <v>473</v>
      </c>
      <c r="F367" s="93" t="s">
        <v>473</v>
      </c>
      <c r="G367" s="169">
        <v>3</v>
      </c>
      <c r="H367" s="120" t="s">
        <v>473</v>
      </c>
      <c r="I367" s="120" t="s">
        <v>473</v>
      </c>
      <c r="J367" s="120" t="s">
        <v>473</v>
      </c>
      <c r="K367" s="120" t="s">
        <v>473</v>
      </c>
      <c r="L367" s="142" t="s">
        <v>473</v>
      </c>
    </row>
    <row r="368" spans="1:18" x14ac:dyDescent="0.35">
      <c r="A368" s="188" t="s">
        <v>481</v>
      </c>
      <c r="B368" s="94">
        <v>3</v>
      </c>
      <c r="C368" s="94" t="s">
        <v>473</v>
      </c>
      <c r="D368" s="95" t="s">
        <v>473</v>
      </c>
      <c r="E368" s="92" t="s">
        <v>473</v>
      </c>
      <c r="F368" s="93" t="s">
        <v>473</v>
      </c>
      <c r="G368" s="169">
        <v>3</v>
      </c>
      <c r="H368" s="120" t="s">
        <v>473</v>
      </c>
      <c r="I368" s="120" t="s">
        <v>473</v>
      </c>
      <c r="J368" s="120" t="s">
        <v>473</v>
      </c>
      <c r="K368" s="120" t="s">
        <v>473</v>
      </c>
      <c r="L368" s="142" t="s">
        <v>473</v>
      </c>
    </row>
    <row r="369" spans="1:12" x14ac:dyDescent="0.35">
      <c r="A369" s="188" t="s">
        <v>482</v>
      </c>
      <c r="B369" s="94">
        <v>127</v>
      </c>
      <c r="C369" s="94">
        <v>1254981</v>
      </c>
      <c r="D369" s="95">
        <v>1077141.6350000002</v>
      </c>
      <c r="E369" s="120">
        <v>1.077</v>
      </c>
      <c r="F369" s="121">
        <v>1.169</v>
      </c>
      <c r="G369" s="169">
        <v>127</v>
      </c>
      <c r="H369" s="120">
        <v>0.85299999999999998</v>
      </c>
      <c r="I369" s="120">
        <v>0.96</v>
      </c>
      <c r="J369" s="120">
        <v>1.1200000000000001</v>
      </c>
      <c r="K369" s="120">
        <v>1.2709999999999999</v>
      </c>
      <c r="L369" s="142">
        <v>1.4490000000000001</v>
      </c>
    </row>
    <row r="370" spans="1:12" x14ac:dyDescent="0.35">
      <c r="A370" s="188" t="s">
        <v>483</v>
      </c>
      <c r="B370" s="94">
        <v>64</v>
      </c>
      <c r="C370" s="94">
        <v>565152</v>
      </c>
      <c r="D370" s="95">
        <v>564991.18900000025</v>
      </c>
      <c r="E370" s="120">
        <v>0.95399999999999996</v>
      </c>
      <c r="F370" s="121">
        <v>1.077</v>
      </c>
      <c r="G370" s="169">
        <v>64</v>
      </c>
      <c r="H370" s="120">
        <v>0.70499999999999996</v>
      </c>
      <c r="I370" s="120">
        <v>0.84499999999999997</v>
      </c>
      <c r="J370" s="120">
        <v>1.008</v>
      </c>
      <c r="K370" s="120">
        <v>1.163</v>
      </c>
      <c r="L370" s="142">
        <v>1.29</v>
      </c>
    </row>
    <row r="371" spans="1:12" x14ac:dyDescent="0.35">
      <c r="A371" s="188" t="s">
        <v>484</v>
      </c>
      <c r="B371" s="94">
        <v>8</v>
      </c>
      <c r="C371" s="94" t="s">
        <v>473</v>
      </c>
      <c r="D371" s="95" t="s">
        <v>473</v>
      </c>
      <c r="E371" s="92" t="s">
        <v>473</v>
      </c>
      <c r="F371" s="93" t="s">
        <v>473</v>
      </c>
      <c r="G371" s="169">
        <v>8</v>
      </c>
      <c r="H371" s="120" t="s">
        <v>473</v>
      </c>
      <c r="I371" s="120" t="s">
        <v>473</v>
      </c>
      <c r="J371" s="120" t="s">
        <v>473</v>
      </c>
      <c r="K371" s="120" t="s">
        <v>473</v>
      </c>
      <c r="L371" s="142" t="s">
        <v>473</v>
      </c>
    </row>
    <row r="372" spans="1:12" x14ac:dyDescent="0.35">
      <c r="A372" s="188" t="s">
        <v>485</v>
      </c>
      <c r="B372" s="94">
        <v>19</v>
      </c>
      <c r="C372" s="94">
        <v>86482</v>
      </c>
      <c r="D372" s="95">
        <v>97229.348999999987</v>
      </c>
      <c r="E372" s="120">
        <v>0.78200000000000003</v>
      </c>
      <c r="F372" s="121">
        <v>1.093</v>
      </c>
      <c r="G372" s="169">
        <v>19</v>
      </c>
      <c r="H372" s="120" t="s">
        <v>473</v>
      </c>
      <c r="I372" s="120" t="s">
        <v>473</v>
      </c>
      <c r="J372" s="120">
        <v>0.96599999999999997</v>
      </c>
      <c r="K372" s="120" t="s">
        <v>473</v>
      </c>
      <c r="L372" s="142" t="s">
        <v>473</v>
      </c>
    </row>
    <row r="373" spans="1:12" x14ac:dyDescent="0.35">
      <c r="A373" s="188" t="s">
        <v>486</v>
      </c>
      <c r="B373" s="94">
        <v>14</v>
      </c>
      <c r="C373" s="94">
        <v>45823</v>
      </c>
      <c r="D373" s="95">
        <v>54462.031000000003</v>
      </c>
      <c r="E373" s="92">
        <v>0.78500000000000003</v>
      </c>
      <c r="F373" s="93">
        <v>1.135</v>
      </c>
      <c r="G373" s="169">
        <v>14</v>
      </c>
      <c r="H373" s="120" t="s">
        <v>473</v>
      </c>
      <c r="I373" s="120" t="s">
        <v>473</v>
      </c>
      <c r="J373" s="120">
        <v>0.86299999999999999</v>
      </c>
      <c r="K373" s="120" t="s">
        <v>473</v>
      </c>
      <c r="L373" s="142" t="s">
        <v>473</v>
      </c>
    </row>
    <row r="374" spans="1:12" x14ac:dyDescent="0.35">
      <c r="A374" s="188" t="s">
        <v>487</v>
      </c>
      <c r="B374" s="94">
        <v>64</v>
      </c>
      <c r="C374" s="94">
        <v>492651</v>
      </c>
      <c r="D374" s="95">
        <v>496032.97199999995</v>
      </c>
      <c r="E374" s="120">
        <v>0.86599999999999999</v>
      </c>
      <c r="F374" s="121">
        <v>1.117</v>
      </c>
      <c r="G374" s="169">
        <v>64</v>
      </c>
      <c r="H374" s="120">
        <v>0.73</v>
      </c>
      <c r="I374" s="120">
        <v>0.82299999999999995</v>
      </c>
      <c r="J374" s="120">
        <v>0.95899999999999996</v>
      </c>
      <c r="K374" s="120">
        <v>1.1890000000000001</v>
      </c>
      <c r="L374" s="142">
        <v>1.31</v>
      </c>
    </row>
    <row r="375" spans="1:12" x14ac:dyDescent="0.35">
      <c r="A375" s="188" t="s">
        <v>488</v>
      </c>
      <c r="B375" s="94">
        <v>86</v>
      </c>
      <c r="C375" s="94">
        <v>430063</v>
      </c>
      <c r="D375" s="95">
        <v>459275.44900000002</v>
      </c>
      <c r="E375" s="120">
        <v>0.876</v>
      </c>
      <c r="F375" s="121">
        <v>1.0069999999999999</v>
      </c>
      <c r="G375" s="169">
        <v>86</v>
      </c>
      <c r="H375" s="120">
        <v>0.67</v>
      </c>
      <c r="I375" s="120">
        <v>0.80800000000000005</v>
      </c>
      <c r="J375" s="120">
        <v>0.92349999999999999</v>
      </c>
      <c r="K375" s="120">
        <v>1.1279999999999999</v>
      </c>
      <c r="L375" s="142">
        <v>1.343</v>
      </c>
    </row>
    <row r="376" spans="1:12" x14ac:dyDescent="0.35">
      <c r="A376" s="188" t="s">
        <v>489</v>
      </c>
      <c r="B376" s="94">
        <v>28</v>
      </c>
      <c r="C376" s="94">
        <v>84101</v>
      </c>
      <c r="D376" s="95">
        <v>87187.040000000008</v>
      </c>
      <c r="E376" s="120">
        <v>0.872</v>
      </c>
      <c r="F376" s="121">
        <v>1.1140000000000001</v>
      </c>
      <c r="G376" s="169">
        <v>27</v>
      </c>
      <c r="H376" s="120">
        <v>0.66100000000000003</v>
      </c>
      <c r="I376" s="120">
        <v>0.83199999999999996</v>
      </c>
      <c r="J376" s="120">
        <v>0.94099999999999995</v>
      </c>
      <c r="K376" s="120">
        <v>1.125</v>
      </c>
      <c r="L376" s="142">
        <v>1.22</v>
      </c>
    </row>
    <row r="377" spans="1:12" x14ac:dyDescent="0.35">
      <c r="A377" s="188" t="s">
        <v>490</v>
      </c>
      <c r="B377" s="94">
        <v>64</v>
      </c>
      <c r="C377" s="94">
        <v>347084</v>
      </c>
      <c r="D377" s="95">
        <v>325350.6060000002</v>
      </c>
      <c r="E377" s="120">
        <v>0.996</v>
      </c>
      <c r="F377" s="121">
        <v>1.1499999999999999</v>
      </c>
      <c r="G377" s="169">
        <v>64</v>
      </c>
      <c r="H377" s="120">
        <v>0.74099999999999999</v>
      </c>
      <c r="I377" s="120">
        <v>0.91650000000000009</v>
      </c>
      <c r="J377" s="120">
        <v>1.107</v>
      </c>
      <c r="K377" s="120">
        <v>1.2495000000000001</v>
      </c>
      <c r="L377" s="142">
        <v>1.3759999999999999</v>
      </c>
    </row>
    <row r="378" spans="1:12" x14ac:dyDescent="0.35">
      <c r="A378" s="188" t="s">
        <v>491</v>
      </c>
      <c r="B378" s="94">
        <v>58</v>
      </c>
      <c r="C378" s="94">
        <v>275383</v>
      </c>
      <c r="D378" s="95">
        <v>261336.08199999997</v>
      </c>
      <c r="E378" s="120">
        <v>0.93300000000000005</v>
      </c>
      <c r="F378" s="121">
        <v>1.0649999999999999</v>
      </c>
      <c r="G378" s="169">
        <v>58</v>
      </c>
      <c r="H378" s="120">
        <v>0.55900000000000005</v>
      </c>
      <c r="I378" s="120">
        <v>0.83899999999999997</v>
      </c>
      <c r="J378" s="120">
        <v>1.0169999999999999</v>
      </c>
      <c r="K378" s="120">
        <v>1.1479999999999999</v>
      </c>
      <c r="L378" s="142">
        <v>1.3859999999999999</v>
      </c>
    </row>
    <row r="379" spans="1:12" x14ac:dyDescent="0.35">
      <c r="A379" s="188" t="s">
        <v>492</v>
      </c>
      <c r="B379" s="94">
        <v>35</v>
      </c>
      <c r="C379" s="94">
        <v>358517</v>
      </c>
      <c r="D379" s="95">
        <v>352445.86599999992</v>
      </c>
      <c r="E379" s="120">
        <v>0.82599999999999996</v>
      </c>
      <c r="F379" s="121">
        <v>1</v>
      </c>
      <c r="G379" s="169">
        <v>35</v>
      </c>
      <c r="H379" s="120">
        <v>0.71499999999999997</v>
      </c>
      <c r="I379" s="120">
        <v>0.81299999999999994</v>
      </c>
      <c r="J379" s="120">
        <v>0.89400000000000002</v>
      </c>
      <c r="K379" s="120">
        <v>1.0780000000000001</v>
      </c>
      <c r="L379" s="142">
        <v>1.2989999999999999</v>
      </c>
    </row>
    <row r="380" spans="1:12" x14ac:dyDescent="0.35">
      <c r="A380" s="188" t="s">
        <v>493</v>
      </c>
      <c r="B380" s="94">
        <v>21</v>
      </c>
      <c r="C380" s="94">
        <v>199416</v>
      </c>
      <c r="D380" s="95">
        <v>197718.03400000001</v>
      </c>
      <c r="E380" s="120">
        <v>0.93899999999999995</v>
      </c>
      <c r="F380" s="121">
        <v>1.1120000000000001</v>
      </c>
      <c r="G380" s="169">
        <v>21</v>
      </c>
      <c r="H380" s="120">
        <v>0.79700000000000004</v>
      </c>
      <c r="I380" s="120">
        <v>0.93899999999999995</v>
      </c>
      <c r="J380" s="120">
        <v>1.0509999999999999</v>
      </c>
      <c r="K380" s="120">
        <v>1.1120000000000001</v>
      </c>
      <c r="L380" s="142">
        <v>1.1459999999999999</v>
      </c>
    </row>
    <row r="381" spans="1:12" x14ac:dyDescent="0.35">
      <c r="A381" s="188" t="s">
        <v>494</v>
      </c>
      <c r="B381" s="94">
        <v>18</v>
      </c>
      <c r="C381" s="94">
        <v>89076</v>
      </c>
      <c r="D381" s="95">
        <v>102054.54400000002</v>
      </c>
      <c r="E381" s="120">
        <v>0.78900000000000003</v>
      </c>
      <c r="F381" s="121">
        <v>1.127</v>
      </c>
      <c r="G381" s="169">
        <v>18</v>
      </c>
      <c r="H381" s="120" t="s">
        <v>473</v>
      </c>
      <c r="I381" s="120" t="s">
        <v>473</v>
      </c>
      <c r="J381" s="120">
        <v>0.93149999999999999</v>
      </c>
      <c r="K381" s="120" t="s">
        <v>473</v>
      </c>
      <c r="L381" s="142" t="s">
        <v>473</v>
      </c>
    </row>
    <row r="382" spans="1:12" x14ac:dyDescent="0.35">
      <c r="A382" s="188" t="s">
        <v>495</v>
      </c>
      <c r="B382" s="94">
        <v>50</v>
      </c>
      <c r="C382" s="94">
        <v>388495</v>
      </c>
      <c r="D382" s="95">
        <v>402409.39500000002</v>
      </c>
      <c r="E382" s="120">
        <v>0.91800000000000004</v>
      </c>
      <c r="F382" s="121">
        <v>1.04</v>
      </c>
      <c r="G382" s="169">
        <v>50</v>
      </c>
      <c r="H382" s="120">
        <v>0.77049999999999996</v>
      </c>
      <c r="I382" s="120">
        <v>0.89300000000000002</v>
      </c>
      <c r="J382" s="120">
        <v>0.94699999999999995</v>
      </c>
      <c r="K382" s="120">
        <v>1.167</v>
      </c>
      <c r="L382" s="142">
        <v>1.3239999999999998</v>
      </c>
    </row>
    <row r="383" spans="1:12" x14ac:dyDescent="0.35">
      <c r="A383" s="188" t="s">
        <v>496</v>
      </c>
      <c r="B383" s="94">
        <v>52</v>
      </c>
      <c r="C383" s="94">
        <v>295722</v>
      </c>
      <c r="D383" s="95">
        <v>309650.79200000002</v>
      </c>
      <c r="E383" s="120">
        <v>0.80200000000000005</v>
      </c>
      <c r="F383" s="121">
        <v>0.97499999999999998</v>
      </c>
      <c r="G383" s="169">
        <v>52</v>
      </c>
      <c r="H383" s="120">
        <v>0.66</v>
      </c>
      <c r="I383" s="120">
        <v>0.76350000000000007</v>
      </c>
      <c r="J383" s="120">
        <v>0.89949999999999997</v>
      </c>
      <c r="K383" s="120">
        <v>1.0135000000000001</v>
      </c>
      <c r="L383" s="142">
        <v>1.1359999999999999</v>
      </c>
    </row>
    <row r="384" spans="1:12" x14ac:dyDescent="0.35">
      <c r="A384" s="188" t="s">
        <v>497</v>
      </c>
      <c r="B384" s="94">
        <v>72</v>
      </c>
      <c r="C384" s="94">
        <v>551802</v>
      </c>
      <c r="D384" s="95">
        <v>482945.74099999998</v>
      </c>
      <c r="E384" s="120">
        <v>1.04</v>
      </c>
      <c r="F384" s="121">
        <v>1.194</v>
      </c>
      <c r="G384" s="169">
        <v>72</v>
      </c>
      <c r="H384" s="120">
        <v>0.85499999999999998</v>
      </c>
      <c r="I384" s="120">
        <v>0.99</v>
      </c>
      <c r="J384" s="120">
        <v>1.1265000000000001</v>
      </c>
      <c r="K384" s="120">
        <v>1.2849999999999999</v>
      </c>
      <c r="L384" s="142">
        <v>1.3939999999999999</v>
      </c>
    </row>
    <row r="385" spans="1:12" x14ac:dyDescent="0.35">
      <c r="A385" s="188" t="s">
        <v>498</v>
      </c>
      <c r="B385" s="94">
        <v>26</v>
      </c>
      <c r="C385" s="94">
        <v>168412</v>
      </c>
      <c r="D385" s="95">
        <v>159629.712</v>
      </c>
      <c r="E385" s="120">
        <v>0.94499999999999995</v>
      </c>
      <c r="F385" s="121">
        <v>1.194</v>
      </c>
      <c r="G385" s="169">
        <v>26</v>
      </c>
      <c r="H385" s="120">
        <v>0.72</v>
      </c>
      <c r="I385" s="120">
        <v>0.93500000000000005</v>
      </c>
      <c r="J385" s="120">
        <v>1.0859999999999999</v>
      </c>
      <c r="K385" s="120">
        <v>1.28</v>
      </c>
      <c r="L385" s="142">
        <v>1.417</v>
      </c>
    </row>
    <row r="386" spans="1:12" x14ac:dyDescent="0.35">
      <c r="A386" s="188" t="s">
        <v>499</v>
      </c>
      <c r="B386" s="94">
        <v>19</v>
      </c>
      <c r="C386" s="94">
        <v>58316</v>
      </c>
      <c r="D386" s="95">
        <v>66003.358999999997</v>
      </c>
      <c r="E386" s="120">
        <v>0.75900000000000001</v>
      </c>
      <c r="F386" s="121">
        <v>0.94</v>
      </c>
      <c r="G386" s="169">
        <v>19</v>
      </c>
      <c r="H386" s="120" t="s">
        <v>473</v>
      </c>
      <c r="I386" s="120" t="s">
        <v>473</v>
      </c>
      <c r="J386" s="120">
        <v>0.80500000000000005</v>
      </c>
      <c r="K386" s="120" t="s">
        <v>473</v>
      </c>
      <c r="L386" s="142" t="s">
        <v>473</v>
      </c>
    </row>
    <row r="387" spans="1:12" x14ac:dyDescent="0.35">
      <c r="A387" s="188" t="s">
        <v>500</v>
      </c>
      <c r="B387" s="94">
        <v>80</v>
      </c>
      <c r="C387" s="94">
        <v>573833</v>
      </c>
      <c r="D387" s="95">
        <v>550468.48100000015</v>
      </c>
      <c r="E387" s="120">
        <v>0.96399999999999997</v>
      </c>
      <c r="F387" s="121">
        <v>1.1160000000000001</v>
      </c>
      <c r="G387" s="169">
        <v>80</v>
      </c>
      <c r="H387" s="120">
        <v>0.83</v>
      </c>
      <c r="I387" s="120">
        <v>0.90700000000000003</v>
      </c>
      <c r="J387" s="120">
        <v>1.0309999999999999</v>
      </c>
      <c r="K387" s="120">
        <v>1.161</v>
      </c>
      <c r="L387" s="142">
        <v>1.3195000000000001</v>
      </c>
    </row>
    <row r="388" spans="1:12" x14ac:dyDescent="0.35">
      <c r="A388" s="188" t="s">
        <v>501</v>
      </c>
      <c r="B388" s="94">
        <v>13</v>
      </c>
      <c r="C388" s="94">
        <v>56576</v>
      </c>
      <c r="D388" s="95">
        <v>57749.671999999977</v>
      </c>
      <c r="E388" s="92">
        <v>0.68300000000000005</v>
      </c>
      <c r="F388" s="93">
        <v>1.1779999999999999</v>
      </c>
      <c r="G388" s="169">
        <v>13</v>
      </c>
      <c r="H388" s="120" t="s">
        <v>473</v>
      </c>
      <c r="I388" s="120" t="s">
        <v>473</v>
      </c>
      <c r="J388" s="120">
        <v>0.97099999999999997</v>
      </c>
      <c r="K388" s="120" t="s">
        <v>473</v>
      </c>
      <c r="L388" s="142" t="s">
        <v>473</v>
      </c>
    </row>
    <row r="389" spans="1:12" x14ac:dyDescent="0.35">
      <c r="A389" s="188" t="s">
        <v>502</v>
      </c>
      <c r="B389" s="94">
        <v>17</v>
      </c>
      <c r="C389" s="94">
        <v>78126</v>
      </c>
      <c r="D389" s="95">
        <v>95309.556999999986</v>
      </c>
      <c r="E389" s="120">
        <v>0.76</v>
      </c>
      <c r="F389" s="121">
        <v>0.97599999999999998</v>
      </c>
      <c r="G389" s="169">
        <v>17</v>
      </c>
      <c r="H389" s="120" t="s">
        <v>473</v>
      </c>
      <c r="I389" s="120" t="s">
        <v>473</v>
      </c>
      <c r="J389" s="120">
        <v>0.89500000000000002</v>
      </c>
      <c r="K389" s="120" t="s">
        <v>473</v>
      </c>
      <c r="L389" s="142" t="s">
        <v>473</v>
      </c>
    </row>
    <row r="390" spans="1:12" x14ac:dyDescent="0.35">
      <c r="A390" s="188" t="s">
        <v>503</v>
      </c>
      <c r="B390" s="94">
        <v>10</v>
      </c>
      <c r="C390" s="94">
        <v>41050</v>
      </c>
      <c r="D390" s="95">
        <v>48016.142</v>
      </c>
      <c r="E390" s="92">
        <v>0.68600000000000005</v>
      </c>
      <c r="F390" s="93">
        <v>0.998</v>
      </c>
      <c r="G390" s="169">
        <v>10</v>
      </c>
      <c r="H390" s="120" t="s">
        <v>473</v>
      </c>
      <c r="I390" s="120" t="s">
        <v>473</v>
      </c>
      <c r="J390" s="120">
        <v>0.84399999999999997</v>
      </c>
      <c r="K390" s="120" t="s">
        <v>473</v>
      </c>
      <c r="L390" s="142" t="s">
        <v>473</v>
      </c>
    </row>
    <row r="391" spans="1:12" x14ac:dyDescent="0.35">
      <c r="A391" s="188" t="s">
        <v>504</v>
      </c>
      <c r="B391" s="94">
        <v>46</v>
      </c>
      <c r="C391" s="94">
        <v>347351</v>
      </c>
      <c r="D391" s="95">
        <v>370747.87199999986</v>
      </c>
      <c r="E391" s="120">
        <v>0.873</v>
      </c>
      <c r="F391" s="121">
        <v>1.008</v>
      </c>
      <c r="G391" s="169">
        <v>46</v>
      </c>
      <c r="H391" s="120">
        <v>0.67800000000000005</v>
      </c>
      <c r="I391" s="120">
        <v>0.82499999999999996</v>
      </c>
      <c r="J391" s="120">
        <v>0.93450000000000011</v>
      </c>
      <c r="K391" s="120">
        <v>1.08</v>
      </c>
      <c r="L391" s="142">
        <v>1.204</v>
      </c>
    </row>
    <row r="392" spans="1:12" x14ac:dyDescent="0.35">
      <c r="A392" s="188" t="s">
        <v>505</v>
      </c>
      <c r="B392" s="94">
        <v>21</v>
      </c>
      <c r="C392" s="94">
        <v>88123</v>
      </c>
      <c r="D392" s="95">
        <v>82180.247000000003</v>
      </c>
      <c r="E392" s="120">
        <v>1.004</v>
      </c>
      <c r="F392" s="121">
        <v>1.1890000000000001</v>
      </c>
      <c r="G392" s="169">
        <v>21</v>
      </c>
      <c r="H392" s="120">
        <v>0.90300000000000002</v>
      </c>
      <c r="I392" s="120">
        <v>1.004</v>
      </c>
      <c r="J392" s="120">
        <v>1.081</v>
      </c>
      <c r="K392" s="120">
        <v>1.1890000000000001</v>
      </c>
      <c r="L392" s="142">
        <v>1.3660000000000001</v>
      </c>
    </row>
    <row r="393" spans="1:12" x14ac:dyDescent="0.35">
      <c r="A393" s="188" t="s">
        <v>506</v>
      </c>
      <c r="B393" s="94">
        <v>20</v>
      </c>
      <c r="C393" s="94">
        <v>233982</v>
      </c>
      <c r="D393" s="95">
        <v>222272.95400000003</v>
      </c>
      <c r="E393" s="120">
        <v>0.84199999999999997</v>
      </c>
      <c r="F393" s="121">
        <v>1.121</v>
      </c>
      <c r="G393" s="169">
        <v>20</v>
      </c>
      <c r="H393" s="120">
        <v>0.73150000000000004</v>
      </c>
      <c r="I393" s="120">
        <v>0.82150000000000001</v>
      </c>
      <c r="J393" s="120">
        <v>0.94</v>
      </c>
      <c r="K393" s="120">
        <v>1.1284999999999998</v>
      </c>
      <c r="L393" s="142">
        <v>1.288</v>
      </c>
    </row>
    <row r="394" spans="1:12" x14ac:dyDescent="0.35">
      <c r="A394" s="188" t="s">
        <v>507</v>
      </c>
      <c r="B394" s="94">
        <v>115</v>
      </c>
      <c r="C394" s="94">
        <v>1109652</v>
      </c>
      <c r="D394" s="95">
        <v>1277420.649</v>
      </c>
      <c r="E394" s="120">
        <v>0.82799999999999996</v>
      </c>
      <c r="F394" s="121">
        <v>0.91700000000000004</v>
      </c>
      <c r="G394" s="169">
        <v>115</v>
      </c>
      <c r="H394" s="120">
        <v>0.56200000000000006</v>
      </c>
      <c r="I394" s="120">
        <v>0.72899999999999998</v>
      </c>
      <c r="J394" s="120">
        <v>0.874</v>
      </c>
      <c r="K394" s="120">
        <v>1.0469999999999999</v>
      </c>
      <c r="L394" s="142">
        <v>1.1930000000000001</v>
      </c>
    </row>
    <row r="395" spans="1:12" x14ac:dyDescent="0.35">
      <c r="A395" s="188" t="s">
        <v>508</v>
      </c>
      <c r="B395" s="94">
        <v>105</v>
      </c>
      <c r="C395" s="94">
        <v>753673</v>
      </c>
      <c r="D395" s="95">
        <v>832922.45500000007</v>
      </c>
      <c r="E395" s="120">
        <v>0.84299999999999997</v>
      </c>
      <c r="F395" s="121">
        <v>0.97199999999999998</v>
      </c>
      <c r="G395" s="169">
        <v>105</v>
      </c>
      <c r="H395" s="120">
        <v>0.67100000000000004</v>
      </c>
      <c r="I395" s="120">
        <v>0.77900000000000003</v>
      </c>
      <c r="J395" s="120">
        <v>0.88600000000000001</v>
      </c>
      <c r="K395" s="120">
        <v>1.083</v>
      </c>
      <c r="L395" s="142">
        <v>1.26</v>
      </c>
    </row>
    <row r="396" spans="1:12" x14ac:dyDescent="0.35">
      <c r="A396" s="188" t="s">
        <v>509</v>
      </c>
      <c r="B396" s="94">
        <v>41</v>
      </c>
      <c r="C396" s="94">
        <v>221283</v>
      </c>
      <c r="D396" s="95">
        <v>184336.99500000008</v>
      </c>
      <c r="E396" s="120">
        <v>1.044</v>
      </c>
      <c r="F396" s="121">
        <v>1.3049999999999999</v>
      </c>
      <c r="G396" s="169">
        <v>41</v>
      </c>
      <c r="H396" s="120">
        <v>0.70199999999999996</v>
      </c>
      <c r="I396" s="120">
        <v>0.95</v>
      </c>
      <c r="J396" s="120">
        <v>1.1259999999999999</v>
      </c>
      <c r="K396" s="120">
        <v>1.32</v>
      </c>
      <c r="L396" s="142">
        <v>1.42</v>
      </c>
    </row>
    <row r="397" spans="1:12" x14ac:dyDescent="0.35">
      <c r="A397" s="188" t="s">
        <v>510</v>
      </c>
      <c r="B397" s="94">
        <v>36</v>
      </c>
      <c r="C397" s="94">
        <v>189348</v>
      </c>
      <c r="D397" s="95">
        <v>195078.68400000001</v>
      </c>
      <c r="E397" s="120">
        <v>0.83099999999999996</v>
      </c>
      <c r="F397" s="121">
        <v>1.0640000000000001</v>
      </c>
      <c r="G397" s="169">
        <v>34</v>
      </c>
      <c r="H397" s="120">
        <v>0.68400000000000005</v>
      </c>
      <c r="I397" s="120">
        <v>0.75800000000000001</v>
      </c>
      <c r="J397" s="120">
        <v>0.93599999999999994</v>
      </c>
      <c r="K397" s="120">
        <v>1.08</v>
      </c>
      <c r="L397" s="142">
        <v>1.1950000000000001</v>
      </c>
    </row>
    <row r="398" spans="1:12" x14ac:dyDescent="0.35">
      <c r="A398" s="188" t="s">
        <v>511</v>
      </c>
      <c r="B398" s="94">
        <v>58</v>
      </c>
      <c r="C398" s="94">
        <v>421117</v>
      </c>
      <c r="D398" s="95">
        <v>449305.55200000003</v>
      </c>
      <c r="E398" s="120">
        <v>0.82399999999999995</v>
      </c>
      <c r="F398" s="121">
        <v>0.99399999999999999</v>
      </c>
      <c r="G398" s="169">
        <v>58</v>
      </c>
      <c r="H398" s="120">
        <v>0.67900000000000005</v>
      </c>
      <c r="I398" s="120">
        <v>0.78400000000000003</v>
      </c>
      <c r="J398" s="120">
        <v>0.88749999999999996</v>
      </c>
      <c r="K398" s="120">
        <v>1.093</v>
      </c>
      <c r="L398" s="142">
        <v>1.1879999999999999</v>
      </c>
    </row>
    <row r="399" spans="1:12" x14ac:dyDescent="0.35">
      <c r="A399" s="188" t="s">
        <v>512</v>
      </c>
      <c r="B399" s="94">
        <v>6</v>
      </c>
      <c r="C399" s="94" t="s">
        <v>473</v>
      </c>
      <c r="D399" s="95" t="s">
        <v>473</v>
      </c>
      <c r="E399" s="92" t="s">
        <v>473</v>
      </c>
      <c r="F399" s="93" t="s">
        <v>473</v>
      </c>
      <c r="G399" s="169">
        <v>5</v>
      </c>
      <c r="H399" s="120" t="s">
        <v>473</v>
      </c>
      <c r="I399" s="120" t="s">
        <v>473</v>
      </c>
      <c r="J399" s="120" t="s">
        <v>473</v>
      </c>
      <c r="K399" s="120" t="s">
        <v>473</v>
      </c>
      <c r="L399" s="142" t="s">
        <v>473</v>
      </c>
    </row>
    <row r="400" spans="1:12" x14ac:dyDescent="0.35">
      <c r="A400" s="188" t="s">
        <v>513</v>
      </c>
      <c r="B400" s="94">
        <v>5</v>
      </c>
      <c r="C400" s="94" t="s">
        <v>473</v>
      </c>
      <c r="D400" s="95" t="s">
        <v>473</v>
      </c>
      <c r="E400" s="92" t="s">
        <v>473</v>
      </c>
      <c r="F400" s="93" t="s">
        <v>473</v>
      </c>
      <c r="G400" s="169">
        <v>5</v>
      </c>
      <c r="H400" s="120" t="s">
        <v>473</v>
      </c>
      <c r="I400" s="120" t="s">
        <v>473</v>
      </c>
      <c r="J400" s="120" t="s">
        <v>473</v>
      </c>
      <c r="K400" s="120" t="s">
        <v>473</v>
      </c>
      <c r="L400" s="142" t="s">
        <v>473</v>
      </c>
    </row>
    <row r="401" spans="1:13" x14ac:dyDescent="0.35">
      <c r="A401" s="188" t="s">
        <v>514</v>
      </c>
      <c r="B401" s="94">
        <v>36</v>
      </c>
      <c r="C401" s="94">
        <v>337438</v>
      </c>
      <c r="D401" s="95">
        <v>318562.19199999992</v>
      </c>
      <c r="E401" s="120">
        <v>0.95699999999999996</v>
      </c>
      <c r="F401" s="121">
        <v>1.1990000000000001</v>
      </c>
      <c r="G401" s="169">
        <v>36</v>
      </c>
      <c r="H401" s="120">
        <v>0.72399999999999998</v>
      </c>
      <c r="I401" s="120">
        <v>0.92949999999999999</v>
      </c>
      <c r="J401" s="120">
        <v>1.0205</v>
      </c>
      <c r="K401" s="120">
        <v>1.2149999999999999</v>
      </c>
      <c r="L401" s="142">
        <v>1.3380000000000001</v>
      </c>
    </row>
    <row r="402" spans="1:13" x14ac:dyDescent="0.35">
      <c r="A402" s="188" t="s">
        <v>515</v>
      </c>
      <c r="B402" s="94">
        <v>7</v>
      </c>
      <c r="C402" s="94" t="s">
        <v>473</v>
      </c>
      <c r="D402" s="95" t="s">
        <v>473</v>
      </c>
      <c r="E402" s="92" t="s">
        <v>473</v>
      </c>
      <c r="F402" s="93" t="s">
        <v>473</v>
      </c>
      <c r="G402" s="169">
        <v>7</v>
      </c>
      <c r="H402" s="120" t="s">
        <v>473</v>
      </c>
      <c r="I402" s="120" t="s">
        <v>473</v>
      </c>
      <c r="J402" s="120" t="s">
        <v>473</v>
      </c>
      <c r="K402" s="120" t="s">
        <v>473</v>
      </c>
      <c r="L402" s="142" t="s">
        <v>473</v>
      </c>
    </row>
    <row r="403" spans="1:13" x14ac:dyDescent="0.35">
      <c r="A403" s="188" t="s">
        <v>516</v>
      </c>
      <c r="B403" s="94">
        <v>74</v>
      </c>
      <c r="C403" s="94">
        <v>627283</v>
      </c>
      <c r="D403" s="95">
        <v>556437.80800000019</v>
      </c>
      <c r="E403" s="120">
        <v>1.0369999999999999</v>
      </c>
      <c r="F403" s="121">
        <v>1.177</v>
      </c>
      <c r="G403" s="169">
        <v>74</v>
      </c>
      <c r="H403" s="120">
        <v>0.84699999999999998</v>
      </c>
      <c r="I403" s="120">
        <v>0.96099999999999997</v>
      </c>
      <c r="J403" s="120">
        <v>1.0985</v>
      </c>
      <c r="K403" s="120">
        <v>1.3540000000000001</v>
      </c>
      <c r="L403" s="142">
        <v>1.5029999999999999</v>
      </c>
    </row>
    <row r="404" spans="1:13" x14ac:dyDescent="0.35">
      <c r="A404" s="188" t="s">
        <v>517</v>
      </c>
      <c r="B404" s="94">
        <v>189</v>
      </c>
      <c r="C404" s="94">
        <v>1669621</v>
      </c>
      <c r="D404" s="95">
        <v>1393877.3890000002</v>
      </c>
      <c r="E404" s="120">
        <v>1.0840000000000001</v>
      </c>
      <c r="F404" s="121">
        <v>1.1779999999999999</v>
      </c>
      <c r="G404" s="169">
        <v>189</v>
      </c>
      <c r="H404" s="120">
        <v>0.79900000000000004</v>
      </c>
      <c r="I404" s="120">
        <v>0.97599999999999998</v>
      </c>
      <c r="J404" s="120">
        <v>1.137</v>
      </c>
      <c r="K404" s="120">
        <v>1.2969999999999999</v>
      </c>
      <c r="L404" s="142">
        <v>1.52</v>
      </c>
    </row>
    <row r="405" spans="1:13" x14ac:dyDescent="0.35">
      <c r="A405" s="188" t="s">
        <v>518</v>
      </c>
      <c r="B405" s="94">
        <v>17</v>
      </c>
      <c r="C405" s="94">
        <v>41399</v>
      </c>
      <c r="D405" s="95">
        <v>51606.902000000002</v>
      </c>
      <c r="E405" s="120">
        <v>0.69299999999999995</v>
      </c>
      <c r="F405" s="121">
        <v>0.77100000000000002</v>
      </c>
      <c r="G405" s="169">
        <v>17</v>
      </c>
      <c r="H405" s="120" t="s">
        <v>473</v>
      </c>
      <c r="I405" s="120" t="s">
        <v>473</v>
      </c>
      <c r="J405" s="120">
        <v>0.73299999999999998</v>
      </c>
      <c r="K405" s="120" t="s">
        <v>473</v>
      </c>
      <c r="L405" s="142" t="s">
        <v>473</v>
      </c>
    </row>
    <row r="406" spans="1:13" x14ac:dyDescent="0.35">
      <c r="A406" s="189" t="s">
        <v>519</v>
      </c>
      <c r="B406" s="94">
        <v>80</v>
      </c>
      <c r="C406" s="94">
        <v>565166</v>
      </c>
      <c r="D406" s="95">
        <v>539781.49599999993</v>
      </c>
      <c r="E406" s="120">
        <v>0.94699999999999995</v>
      </c>
      <c r="F406" s="121">
        <v>1.0549999999999999</v>
      </c>
      <c r="G406" s="169">
        <v>80</v>
      </c>
      <c r="H406" s="120">
        <v>0.76950000000000007</v>
      </c>
      <c r="I406" s="120">
        <v>0.89850000000000008</v>
      </c>
      <c r="J406" s="120">
        <v>1.0015000000000001</v>
      </c>
      <c r="K406" s="120">
        <v>1.1274999999999999</v>
      </c>
      <c r="L406" s="142">
        <v>1.5044999999999999</v>
      </c>
    </row>
    <row r="407" spans="1:13" x14ac:dyDescent="0.35">
      <c r="A407" s="190" t="s">
        <v>520</v>
      </c>
      <c r="B407" s="94">
        <v>5</v>
      </c>
      <c r="C407" s="94" t="s">
        <v>473</v>
      </c>
      <c r="D407" s="95" t="s">
        <v>473</v>
      </c>
      <c r="E407" s="92" t="s">
        <v>473</v>
      </c>
      <c r="F407" s="93" t="s">
        <v>473</v>
      </c>
      <c r="G407" s="169">
        <v>5</v>
      </c>
      <c r="H407" s="120" t="s">
        <v>473</v>
      </c>
      <c r="I407" s="120" t="s">
        <v>473</v>
      </c>
      <c r="J407" s="120" t="s">
        <v>473</v>
      </c>
      <c r="K407" s="120" t="s">
        <v>473</v>
      </c>
      <c r="L407" s="142" t="s">
        <v>473</v>
      </c>
    </row>
    <row r="408" spans="1:13" x14ac:dyDescent="0.35">
      <c r="A408" s="189" t="s">
        <v>521</v>
      </c>
      <c r="B408" s="94">
        <v>53</v>
      </c>
      <c r="C408" s="94">
        <v>430524</v>
      </c>
      <c r="D408" s="95">
        <v>397303.09700000018</v>
      </c>
      <c r="E408" s="120">
        <v>1.0129999999999999</v>
      </c>
      <c r="F408" s="121">
        <v>1.161</v>
      </c>
      <c r="G408" s="169">
        <v>53</v>
      </c>
      <c r="H408" s="120">
        <v>0.77100000000000002</v>
      </c>
      <c r="I408" s="120">
        <v>0.91600000000000004</v>
      </c>
      <c r="J408" s="120">
        <v>1.0660000000000001</v>
      </c>
      <c r="K408" s="120">
        <v>1.19</v>
      </c>
      <c r="L408" s="142">
        <v>1.3979999999999999</v>
      </c>
    </row>
    <row r="409" spans="1:13" x14ac:dyDescent="0.35">
      <c r="A409" s="188" t="s">
        <v>522</v>
      </c>
      <c r="B409" s="94">
        <v>65</v>
      </c>
      <c r="C409" s="94">
        <v>250968</v>
      </c>
      <c r="D409" s="95">
        <v>263108.66300000012</v>
      </c>
      <c r="E409" s="120">
        <v>0.92</v>
      </c>
      <c r="F409" s="121">
        <v>1.034</v>
      </c>
      <c r="G409" s="169">
        <v>65</v>
      </c>
      <c r="H409" s="120">
        <v>0.58699999999999997</v>
      </c>
      <c r="I409" s="120">
        <v>0.82199999999999995</v>
      </c>
      <c r="J409" s="120">
        <v>0.94899999999999995</v>
      </c>
      <c r="K409" s="120">
        <v>1.099</v>
      </c>
      <c r="L409" s="142">
        <v>1.258</v>
      </c>
    </row>
    <row r="410" spans="1:13" x14ac:dyDescent="0.35">
      <c r="A410" s="188" t="s">
        <v>523</v>
      </c>
      <c r="B410" s="94">
        <v>15</v>
      </c>
      <c r="C410" s="94">
        <v>62098</v>
      </c>
      <c r="D410" s="95">
        <v>50062.797999999988</v>
      </c>
      <c r="E410" s="120">
        <v>0.83199999999999996</v>
      </c>
      <c r="F410" s="121">
        <v>1.4179999999999999</v>
      </c>
      <c r="G410" s="169">
        <v>15</v>
      </c>
      <c r="H410" s="120" t="s">
        <v>473</v>
      </c>
      <c r="I410" s="120" t="s">
        <v>473</v>
      </c>
      <c r="J410" s="120">
        <v>1.095</v>
      </c>
      <c r="K410" s="120" t="s">
        <v>473</v>
      </c>
      <c r="L410" s="142" t="s">
        <v>473</v>
      </c>
    </row>
    <row r="411" spans="1:13" ht="15" thickBot="1" x14ac:dyDescent="0.4">
      <c r="A411" s="191" t="s">
        <v>524</v>
      </c>
      <c r="B411" s="146">
        <v>4</v>
      </c>
      <c r="C411" s="146" t="s">
        <v>473</v>
      </c>
      <c r="D411" s="147" t="s">
        <v>473</v>
      </c>
      <c r="E411" s="148" t="s">
        <v>473</v>
      </c>
      <c r="F411" s="149" t="s">
        <v>473</v>
      </c>
      <c r="G411" s="170">
        <v>4</v>
      </c>
      <c r="H411" s="120" t="s">
        <v>473</v>
      </c>
      <c r="I411" s="120" t="s">
        <v>473</v>
      </c>
      <c r="J411" s="120" t="s">
        <v>473</v>
      </c>
      <c r="K411" s="120" t="s">
        <v>473</v>
      </c>
      <c r="L411" s="142" t="s">
        <v>473</v>
      </c>
    </row>
    <row r="412" spans="1:13" s="154" customFormat="1" ht="16.5" customHeight="1" x14ac:dyDescent="0.35">
      <c r="A412" s="265" t="s">
        <v>528</v>
      </c>
      <c r="B412" s="265"/>
      <c r="C412" s="265"/>
      <c r="D412" s="265"/>
      <c r="E412" s="265"/>
      <c r="F412" s="265"/>
      <c r="G412" s="265"/>
      <c r="H412" s="265"/>
      <c r="I412" s="265"/>
      <c r="J412" s="265"/>
      <c r="K412" s="265"/>
      <c r="L412" s="265"/>
      <c r="M412" s="9"/>
    </row>
    <row r="413" spans="1:13" s="154" customFormat="1" x14ac:dyDescent="0.35">
      <c r="A413" s="266"/>
      <c r="B413" s="266"/>
      <c r="C413" s="266"/>
      <c r="D413" s="266"/>
      <c r="E413" s="266"/>
      <c r="F413" s="266"/>
      <c r="G413" s="266"/>
      <c r="H413" s="266"/>
      <c r="I413" s="266"/>
      <c r="J413" s="266"/>
      <c r="K413" s="266"/>
      <c r="L413" s="266"/>
      <c r="M413" s="9"/>
    </row>
  </sheetData>
  <mergeCells count="29">
    <mergeCell ref="C63:D63"/>
    <mergeCell ref="E63:F63"/>
    <mergeCell ref="G63:L63"/>
    <mergeCell ref="A117:L118"/>
    <mergeCell ref="C122:D122"/>
    <mergeCell ref="E122:F122"/>
    <mergeCell ref="G122:L122"/>
    <mergeCell ref="A1:L1"/>
    <mergeCell ref="C4:D4"/>
    <mergeCell ref="E4:F4"/>
    <mergeCell ref="G4:L4"/>
    <mergeCell ref="A58:L59"/>
    <mergeCell ref="A353:L354"/>
    <mergeCell ref="C358:D358"/>
    <mergeCell ref="E358:F358"/>
    <mergeCell ref="G358:L358"/>
    <mergeCell ref="A412:L413"/>
    <mergeCell ref="C299:D299"/>
    <mergeCell ref="E299:F299"/>
    <mergeCell ref="G299:L299"/>
    <mergeCell ref="A176:L177"/>
    <mergeCell ref="C240:D240"/>
    <mergeCell ref="E240:F240"/>
    <mergeCell ref="G240:L240"/>
    <mergeCell ref="A294:L295"/>
    <mergeCell ref="C181:D181"/>
    <mergeCell ref="E181:F181"/>
    <mergeCell ref="G181:L181"/>
    <mergeCell ref="A235:L23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4A47F-C32B-49F7-A044-4785777F372E}">
  <dimension ref="A1:N472"/>
  <sheetViews>
    <sheetView showGridLines="0" zoomScaleNormal="100" workbookViewId="0">
      <selection sqref="A1:L1"/>
    </sheetView>
  </sheetViews>
  <sheetFormatPr defaultColWidth="8.81640625" defaultRowHeight="14.5" x14ac:dyDescent="0.35"/>
  <cols>
    <col min="1" max="1" width="14.26953125" style="164" customWidth="1"/>
    <col min="2" max="2" width="13.7265625" style="164" customWidth="1"/>
    <col min="3" max="3" width="14.7265625" style="164" customWidth="1"/>
    <col min="4" max="4" width="17.7265625" style="164" customWidth="1"/>
    <col min="5" max="6" width="10" style="164" customWidth="1"/>
    <col min="7" max="7" width="22.7265625" style="164" customWidth="1"/>
    <col min="8" max="12" width="8.81640625" style="164"/>
    <col min="13" max="16384" width="8.81640625" style="154"/>
  </cols>
  <sheetData>
    <row r="1" spans="1:14" s="194" customFormat="1" ht="28.4" customHeight="1" thickBot="1" x14ac:dyDescent="0.4">
      <c r="A1" s="233" t="s">
        <v>525</v>
      </c>
      <c r="B1" s="234"/>
      <c r="C1" s="234"/>
      <c r="D1" s="234"/>
      <c r="E1" s="234"/>
      <c r="F1" s="234"/>
      <c r="G1" s="234"/>
      <c r="H1" s="234"/>
      <c r="I1" s="234"/>
      <c r="J1" s="234"/>
      <c r="K1" s="234"/>
      <c r="L1" s="235"/>
      <c r="M1" s="199"/>
      <c r="N1" s="199"/>
    </row>
    <row r="2" spans="1:14" x14ac:dyDescent="0.35">
      <c r="A2" s="127"/>
      <c r="B2" s="155"/>
      <c r="C2" s="155"/>
      <c r="D2" s="155"/>
      <c r="E2" s="155"/>
      <c r="F2" s="155"/>
      <c r="G2" s="155"/>
      <c r="H2" s="155"/>
      <c r="I2" s="155"/>
      <c r="J2" s="155"/>
      <c r="K2" s="155"/>
      <c r="L2" s="155"/>
      <c r="M2" s="155"/>
      <c r="N2" s="155"/>
    </row>
    <row r="3" spans="1:14" ht="18.5" thickBot="1" x14ac:dyDescent="0.45">
      <c r="A3" s="131" t="s">
        <v>621</v>
      </c>
      <c r="B3" s="155"/>
      <c r="C3" s="155"/>
      <c r="D3" s="155"/>
      <c r="E3" s="155"/>
      <c r="F3" s="155"/>
      <c r="G3" s="155"/>
      <c r="H3" s="155"/>
      <c r="I3" s="155"/>
      <c r="J3" s="155"/>
      <c r="K3" s="155"/>
      <c r="L3" s="155"/>
      <c r="M3" s="155"/>
      <c r="N3" s="155"/>
    </row>
    <row r="4" spans="1:14" ht="31" customHeight="1" thickBot="1" x14ac:dyDescent="0.4">
      <c r="A4" s="173"/>
      <c r="B4" s="175"/>
      <c r="C4" s="258" t="s">
        <v>167</v>
      </c>
      <c r="D4" s="259"/>
      <c r="E4" s="260" t="s">
        <v>468</v>
      </c>
      <c r="F4" s="261"/>
      <c r="G4" s="262" t="s">
        <v>469</v>
      </c>
      <c r="H4" s="263"/>
      <c r="I4" s="263"/>
      <c r="J4" s="263"/>
      <c r="K4" s="263"/>
      <c r="L4" s="264"/>
    </row>
    <row r="5" spans="1:14" s="90" customFormat="1" ht="44.5" x14ac:dyDescent="0.35">
      <c r="A5" s="187" t="s">
        <v>470</v>
      </c>
      <c r="B5" s="176" t="s">
        <v>471</v>
      </c>
      <c r="C5" s="177" t="s">
        <v>173</v>
      </c>
      <c r="D5" s="178" t="s">
        <v>174</v>
      </c>
      <c r="E5" s="179" t="s">
        <v>176</v>
      </c>
      <c r="F5" s="180" t="s">
        <v>177</v>
      </c>
      <c r="G5" s="179" t="s">
        <v>674</v>
      </c>
      <c r="H5" s="179" t="s">
        <v>180</v>
      </c>
      <c r="I5" s="179" t="s">
        <v>183</v>
      </c>
      <c r="J5" s="179" t="s">
        <v>188</v>
      </c>
      <c r="K5" s="179" t="s">
        <v>193</v>
      </c>
      <c r="L5" s="181" t="s">
        <v>196</v>
      </c>
      <c r="M5" s="154"/>
      <c r="N5" s="154"/>
    </row>
    <row r="6" spans="1:14" x14ac:dyDescent="0.35">
      <c r="A6" s="188" t="s">
        <v>472</v>
      </c>
      <c r="B6" s="94">
        <v>3</v>
      </c>
      <c r="C6" s="94" t="s">
        <v>473</v>
      </c>
      <c r="D6" s="95" t="s">
        <v>473</v>
      </c>
      <c r="E6" s="92" t="s">
        <v>473</v>
      </c>
      <c r="F6" s="93" t="s">
        <v>473</v>
      </c>
      <c r="G6" s="169">
        <v>3</v>
      </c>
      <c r="H6" s="120" t="s">
        <v>473</v>
      </c>
      <c r="I6" s="120" t="s">
        <v>473</v>
      </c>
      <c r="J6" s="120" t="s">
        <v>473</v>
      </c>
      <c r="K6" s="120" t="s">
        <v>473</v>
      </c>
      <c r="L6" s="142" t="s">
        <v>473</v>
      </c>
    </row>
    <row r="7" spans="1:14" x14ac:dyDescent="0.35">
      <c r="A7" s="188" t="s">
        <v>474</v>
      </c>
      <c r="B7" s="94">
        <v>5</v>
      </c>
      <c r="C7" s="94" t="s">
        <v>473</v>
      </c>
      <c r="D7" s="95" t="s">
        <v>473</v>
      </c>
      <c r="E7" s="92" t="s">
        <v>473</v>
      </c>
      <c r="F7" s="93" t="s">
        <v>473</v>
      </c>
      <c r="G7" s="169">
        <v>5</v>
      </c>
      <c r="H7" s="120" t="s">
        <v>473</v>
      </c>
      <c r="I7" s="120" t="s">
        <v>473</v>
      </c>
      <c r="J7" s="120" t="s">
        <v>473</v>
      </c>
      <c r="K7" s="120" t="s">
        <v>473</v>
      </c>
      <c r="L7" s="142" t="s">
        <v>473</v>
      </c>
    </row>
    <row r="8" spans="1:14" x14ac:dyDescent="0.35">
      <c r="A8" s="188" t="s">
        <v>475</v>
      </c>
      <c r="B8" s="94">
        <v>4</v>
      </c>
      <c r="C8" s="94" t="s">
        <v>473</v>
      </c>
      <c r="D8" s="95" t="s">
        <v>473</v>
      </c>
      <c r="E8" s="92" t="s">
        <v>473</v>
      </c>
      <c r="F8" s="93" t="s">
        <v>473</v>
      </c>
      <c r="G8" s="169">
        <v>4</v>
      </c>
      <c r="H8" s="120" t="s">
        <v>473</v>
      </c>
      <c r="I8" s="120" t="s">
        <v>473</v>
      </c>
      <c r="J8" s="120" t="s">
        <v>473</v>
      </c>
      <c r="K8" s="120" t="s">
        <v>473</v>
      </c>
      <c r="L8" s="142" t="s">
        <v>473</v>
      </c>
    </row>
    <row r="9" spans="1:14" x14ac:dyDescent="0.35">
      <c r="A9" s="188" t="s">
        <v>476</v>
      </c>
      <c r="B9" s="94">
        <v>1</v>
      </c>
      <c r="C9" s="94" t="s">
        <v>473</v>
      </c>
      <c r="D9" s="95" t="s">
        <v>473</v>
      </c>
      <c r="E9" s="92" t="s">
        <v>473</v>
      </c>
      <c r="F9" s="93" t="s">
        <v>473</v>
      </c>
      <c r="G9" s="169">
        <v>1</v>
      </c>
      <c r="H9" s="120" t="s">
        <v>473</v>
      </c>
      <c r="I9" s="120" t="s">
        <v>473</v>
      </c>
      <c r="J9" s="120" t="s">
        <v>473</v>
      </c>
      <c r="K9" s="120" t="s">
        <v>473</v>
      </c>
      <c r="L9" s="142" t="s">
        <v>473</v>
      </c>
    </row>
    <row r="10" spans="1:14" x14ac:dyDescent="0.35">
      <c r="A10" s="188" t="s">
        <v>477</v>
      </c>
      <c r="B10" s="94">
        <v>41</v>
      </c>
      <c r="C10" s="94">
        <v>225921</v>
      </c>
      <c r="D10" s="95">
        <v>246416.77299999993</v>
      </c>
      <c r="E10" s="92">
        <v>0.81399999999999995</v>
      </c>
      <c r="F10" s="93">
        <v>0.99199999999999999</v>
      </c>
      <c r="G10" s="169">
        <v>41</v>
      </c>
      <c r="H10" s="120">
        <v>0.59599999999999997</v>
      </c>
      <c r="I10" s="120">
        <v>0.77800000000000002</v>
      </c>
      <c r="J10" s="120">
        <v>0.89600000000000002</v>
      </c>
      <c r="K10" s="120">
        <v>1.054</v>
      </c>
      <c r="L10" s="142">
        <v>1.133</v>
      </c>
    </row>
    <row r="11" spans="1:14" x14ac:dyDescent="0.35">
      <c r="A11" s="188" t="s">
        <v>478</v>
      </c>
      <c r="B11" s="94">
        <v>5</v>
      </c>
      <c r="C11" s="94" t="s">
        <v>473</v>
      </c>
      <c r="D11" s="95" t="s">
        <v>473</v>
      </c>
      <c r="E11" s="92" t="s">
        <v>473</v>
      </c>
      <c r="F11" s="93" t="s">
        <v>473</v>
      </c>
      <c r="G11" s="169">
        <v>5</v>
      </c>
      <c r="H11" s="120" t="s">
        <v>473</v>
      </c>
      <c r="I11" s="120" t="s">
        <v>473</v>
      </c>
      <c r="J11" s="120" t="s">
        <v>473</v>
      </c>
      <c r="K11" s="120" t="s">
        <v>473</v>
      </c>
      <c r="L11" s="142" t="s">
        <v>473</v>
      </c>
    </row>
    <row r="12" spans="1:14" x14ac:dyDescent="0.35">
      <c r="A12" s="188" t="s">
        <v>479</v>
      </c>
      <c r="B12" s="94">
        <v>4</v>
      </c>
      <c r="C12" s="94" t="s">
        <v>473</v>
      </c>
      <c r="D12" s="95" t="s">
        <v>473</v>
      </c>
      <c r="E12" s="92" t="s">
        <v>473</v>
      </c>
      <c r="F12" s="93" t="s">
        <v>473</v>
      </c>
      <c r="G12" s="169">
        <v>4</v>
      </c>
      <c r="H12" s="120" t="s">
        <v>473</v>
      </c>
      <c r="I12" s="120" t="s">
        <v>473</v>
      </c>
      <c r="J12" s="120" t="s">
        <v>473</v>
      </c>
      <c r="K12" s="120" t="s">
        <v>473</v>
      </c>
      <c r="L12" s="142" t="s">
        <v>473</v>
      </c>
    </row>
    <row r="13" spans="1:14" x14ac:dyDescent="0.35">
      <c r="A13" s="188" t="s">
        <v>480</v>
      </c>
      <c r="B13" s="94">
        <v>1</v>
      </c>
      <c r="C13" s="94" t="s">
        <v>473</v>
      </c>
      <c r="D13" s="95" t="s">
        <v>473</v>
      </c>
      <c r="E13" s="92" t="s">
        <v>473</v>
      </c>
      <c r="F13" s="93" t="s">
        <v>473</v>
      </c>
      <c r="G13" s="169">
        <v>1</v>
      </c>
      <c r="H13" s="120" t="s">
        <v>473</v>
      </c>
      <c r="I13" s="120" t="s">
        <v>473</v>
      </c>
      <c r="J13" s="120" t="s">
        <v>473</v>
      </c>
      <c r="K13" s="120" t="s">
        <v>473</v>
      </c>
      <c r="L13" s="142" t="s">
        <v>473</v>
      </c>
    </row>
    <row r="14" spans="1:14" x14ac:dyDescent="0.35">
      <c r="A14" s="188" t="s">
        <v>481</v>
      </c>
      <c r="B14" s="94">
        <v>2</v>
      </c>
      <c r="C14" s="94" t="s">
        <v>473</v>
      </c>
      <c r="D14" s="95" t="s">
        <v>473</v>
      </c>
      <c r="E14" s="92" t="s">
        <v>473</v>
      </c>
      <c r="F14" s="93" t="s">
        <v>473</v>
      </c>
      <c r="G14" s="169">
        <v>2</v>
      </c>
      <c r="H14" s="120" t="s">
        <v>473</v>
      </c>
      <c r="I14" s="120" t="s">
        <v>473</v>
      </c>
      <c r="J14" s="120" t="s">
        <v>473</v>
      </c>
      <c r="K14" s="120" t="s">
        <v>473</v>
      </c>
      <c r="L14" s="142" t="s">
        <v>473</v>
      </c>
    </row>
    <row r="15" spans="1:14" x14ac:dyDescent="0.35">
      <c r="A15" s="188" t="s">
        <v>482</v>
      </c>
      <c r="B15" s="94">
        <v>15</v>
      </c>
      <c r="C15" s="94">
        <v>115305</v>
      </c>
      <c r="D15" s="95">
        <v>110870.534</v>
      </c>
      <c r="E15" s="92">
        <v>0.92800000000000005</v>
      </c>
      <c r="F15" s="93">
        <v>1.107</v>
      </c>
      <c r="G15" s="169">
        <v>15</v>
      </c>
      <c r="H15" s="120" t="s">
        <v>473</v>
      </c>
      <c r="I15" s="120" t="s">
        <v>473</v>
      </c>
      <c r="J15" s="120">
        <v>0.96799999999999997</v>
      </c>
      <c r="K15" s="120" t="s">
        <v>473</v>
      </c>
      <c r="L15" s="142" t="s">
        <v>473</v>
      </c>
    </row>
    <row r="16" spans="1:14" x14ac:dyDescent="0.35">
      <c r="A16" s="188" t="s">
        <v>483</v>
      </c>
      <c r="B16" s="94">
        <v>12</v>
      </c>
      <c r="C16" s="94">
        <v>34280</v>
      </c>
      <c r="D16" s="95">
        <v>35835.986999999994</v>
      </c>
      <c r="E16" s="92">
        <v>0.79900000000000004</v>
      </c>
      <c r="F16" s="93">
        <v>1.105</v>
      </c>
      <c r="G16" s="169">
        <v>12</v>
      </c>
      <c r="H16" s="120" t="s">
        <v>473</v>
      </c>
      <c r="I16" s="120" t="s">
        <v>473</v>
      </c>
      <c r="J16" s="120">
        <v>0.93799999999999994</v>
      </c>
      <c r="K16" s="120" t="s">
        <v>473</v>
      </c>
      <c r="L16" s="142" t="s">
        <v>473</v>
      </c>
    </row>
    <row r="17" spans="1:12" x14ac:dyDescent="0.35">
      <c r="A17" s="188" t="s">
        <v>484</v>
      </c>
      <c r="B17" s="94">
        <v>1</v>
      </c>
      <c r="C17" s="94" t="s">
        <v>473</v>
      </c>
      <c r="D17" s="95" t="s">
        <v>473</v>
      </c>
      <c r="E17" s="92" t="s">
        <v>473</v>
      </c>
      <c r="F17" s="93" t="s">
        <v>473</v>
      </c>
      <c r="G17" s="169">
        <v>1</v>
      </c>
      <c r="H17" s="120" t="s">
        <v>473</v>
      </c>
      <c r="I17" s="120" t="s">
        <v>473</v>
      </c>
      <c r="J17" s="120" t="s">
        <v>473</v>
      </c>
      <c r="K17" s="120" t="s">
        <v>473</v>
      </c>
      <c r="L17" s="142" t="s">
        <v>473</v>
      </c>
    </row>
    <row r="18" spans="1:12" x14ac:dyDescent="0.35">
      <c r="A18" s="188" t="s">
        <v>485</v>
      </c>
      <c r="B18" s="94">
        <v>3</v>
      </c>
      <c r="C18" s="94" t="s">
        <v>473</v>
      </c>
      <c r="D18" s="95" t="s">
        <v>473</v>
      </c>
      <c r="E18" s="92" t="s">
        <v>473</v>
      </c>
      <c r="F18" s="93" t="s">
        <v>473</v>
      </c>
      <c r="G18" s="169">
        <v>3</v>
      </c>
      <c r="H18" s="120" t="s">
        <v>473</v>
      </c>
      <c r="I18" s="120" t="s">
        <v>473</v>
      </c>
      <c r="J18" s="120" t="s">
        <v>473</v>
      </c>
      <c r="K18" s="120" t="s">
        <v>473</v>
      </c>
      <c r="L18" s="142" t="s">
        <v>473</v>
      </c>
    </row>
    <row r="19" spans="1:12" x14ac:dyDescent="0.35">
      <c r="A19" s="188" t="s">
        <v>486</v>
      </c>
      <c r="B19" s="94">
        <v>4</v>
      </c>
      <c r="C19" s="94" t="s">
        <v>473</v>
      </c>
      <c r="D19" s="95" t="s">
        <v>473</v>
      </c>
      <c r="E19" s="92" t="s">
        <v>473</v>
      </c>
      <c r="F19" s="93" t="s">
        <v>473</v>
      </c>
      <c r="G19" s="169">
        <v>4</v>
      </c>
      <c r="H19" s="120" t="s">
        <v>473</v>
      </c>
      <c r="I19" s="120" t="s">
        <v>473</v>
      </c>
      <c r="J19" s="120" t="s">
        <v>473</v>
      </c>
      <c r="K19" s="120" t="s">
        <v>473</v>
      </c>
      <c r="L19" s="142" t="s">
        <v>473</v>
      </c>
    </row>
    <row r="20" spans="1:12" x14ac:dyDescent="0.35">
      <c r="A20" s="188" t="s">
        <v>487</v>
      </c>
      <c r="B20" s="94">
        <v>11</v>
      </c>
      <c r="C20" s="94">
        <v>49317</v>
      </c>
      <c r="D20" s="95">
        <v>52708.536000000007</v>
      </c>
      <c r="E20" s="92">
        <v>0.80200000000000005</v>
      </c>
      <c r="F20" s="93">
        <v>1.028</v>
      </c>
      <c r="G20" s="169">
        <v>11</v>
      </c>
      <c r="H20" s="120" t="s">
        <v>473</v>
      </c>
      <c r="I20" s="120" t="s">
        <v>473</v>
      </c>
      <c r="J20" s="120">
        <v>0.91700000000000004</v>
      </c>
      <c r="K20" s="120" t="s">
        <v>473</v>
      </c>
      <c r="L20" s="142" t="s">
        <v>473</v>
      </c>
    </row>
    <row r="21" spans="1:12" x14ac:dyDescent="0.35">
      <c r="A21" s="188" t="s">
        <v>488</v>
      </c>
      <c r="B21" s="94">
        <v>11</v>
      </c>
      <c r="C21" s="94">
        <v>37948</v>
      </c>
      <c r="D21" s="95">
        <v>47036.421999999991</v>
      </c>
      <c r="E21" s="92">
        <v>0.65600000000000003</v>
      </c>
      <c r="F21" s="93">
        <v>0.98399999999999999</v>
      </c>
      <c r="G21" s="169">
        <v>11</v>
      </c>
      <c r="H21" s="120" t="s">
        <v>473</v>
      </c>
      <c r="I21" s="120" t="s">
        <v>473</v>
      </c>
      <c r="J21" s="120">
        <v>0.83</v>
      </c>
      <c r="K21" s="120" t="s">
        <v>473</v>
      </c>
      <c r="L21" s="142" t="s">
        <v>473</v>
      </c>
    </row>
    <row r="22" spans="1:12" x14ac:dyDescent="0.35">
      <c r="A22" s="188" t="s">
        <v>489</v>
      </c>
      <c r="B22" s="94">
        <v>4</v>
      </c>
      <c r="C22" s="94" t="s">
        <v>473</v>
      </c>
      <c r="D22" s="95" t="s">
        <v>473</v>
      </c>
      <c r="E22" s="92" t="s">
        <v>473</v>
      </c>
      <c r="F22" s="93" t="s">
        <v>473</v>
      </c>
      <c r="G22" s="169">
        <v>4</v>
      </c>
      <c r="H22" s="120" t="s">
        <v>473</v>
      </c>
      <c r="I22" s="120" t="s">
        <v>473</v>
      </c>
      <c r="J22" s="120" t="s">
        <v>473</v>
      </c>
      <c r="K22" s="120" t="s">
        <v>473</v>
      </c>
      <c r="L22" s="142" t="s">
        <v>473</v>
      </c>
    </row>
    <row r="23" spans="1:12" x14ac:dyDescent="0.35">
      <c r="A23" s="188" t="s">
        <v>490</v>
      </c>
      <c r="B23" s="94">
        <v>7</v>
      </c>
      <c r="C23" s="94" t="s">
        <v>473</v>
      </c>
      <c r="D23" s="95" t="s">
        <v>473</v>
      </c>
      <c r="E23" s="92" t="s">
        <v>473</v>
      </c>
      <c r="F23" s="93" t="s">
        <v>473</v>
      </c>
      <c r="G23" s="169">
        <v>7</v>
      </c>
      <c r="H23" s="120" t="s">
        <v>473</v>
      </c>
      <c r="I23" s="120" t="s">
        <v>473</v>
      </c>
      <c r="J23" s="120" t="s">
        <v>473</v>
      </c>
      <c r="K23" s="120" t="s">
        <v>473</v>
      </c>
      <c r="L23" s="142" t="s">
        <v>473</v>
      </c>
    </row>
    <row r="24" spans="1:12" x14ac:dyDescent="0.35">
      <c r="A24" s="188" t="s">
        <v>491</v>
      </c>
      <c r="B24" s="94">
        <v>9</v>
      </c>
      <c r="C24" s="94" t="s">
        <v>473</v>
      </c>
      <c r="D24" s="95" t="s">
        <v>473</v>
      </c>
      <c r="E24" s="92" t="s">
        <v>473</v>
      </c>
      <c r="F24" s="93" t="s">
        <v>473</v>
      </c>
      <c r="G24" s="169">
        <v>9</v>
      </c>
      <c r="H24" s="120" t="s">
        <v>473</v>
      </c>
      <c r="I24" s="120" t="s">
        <v>473</v>
      </c>
      <c r="J24" s="120" t="s">
        <v>473</v>
      </c>
      <c r="K24" s="120" t="s">
        <v>473</v>
      </c>
      <c r="L24" s="142" t="s">
        <v>473</v>
      </c>
    </row>
    <row r="25" spans="1:12" x14ac:dyDescent="0.35">
      <c r="A25" s="188" t="s">
        <v>492</v>
      </c>
      <c r="B25" s="94">
        <v>7</v>
      </c>
      <c r="C25" s="94" t="s">
        <v>473</v>
      </c>
      <c r="D25" s="95" t="s">
        <v>473</v>
      </c>
      <c r="E25" s="92" t="s">
        <v>473</v>
      </c>
      <c r="F25" s="93" t="s">
        <v>473</v>
      </c>
      <c r="G25" s="169">
        <v>7</v>
      </c>
      <c r="H25" s="120" t="s">
        <v>473</v>
      </c>
      <c r="I25" s="120" t="s">
        <v>473</v>
      </c>
      <c r="J25" s="120" t="s">
        <v>473</v>
      </c>
      <c r="K25" s="120" t="s">
        <v>473</v>
      </c>
      <c r="L25" s="142" t="s">
        <v>473</v>
      </c>
    </row>
    <row r="26" spans="1:12" x14ac:dyDescent="0.35">
      <c r="A26" s="188" t="s">
        <v>493</v>
      </c>
      <c r="B26" s="94">
        <v>6</v>
      </c>
      <c r="C26" s="94" t="s">
        <v>473</v>
      </c>
      <c r="D26" s="95" t="s">
        <v>473</v>
      </c>
      <c r="E26" s="92" t="s">
        <v>473</v>
      </c>
      <c r="F26" s="93" t="s">
        <v>473</v>
      </c>
      <c r="G26" s="169">
        <v>6</v>
      </c>
      <c r="H26" s="120" t="s">
        <v>473</v>
      </c>
      <c r="I26" s="120" t="s">
        <v>473</v>
      </c>
      <c r="J26" s="120" t="s">
        <v>473</v>
      </c>
      <c r="K26" s="120" t="s">
        <v>473</v>
      </c>
      <c r="L26" s="142" t="s">
        <v>473</v>
      </c>
    </row>
    <row r="27" spans="1:12" x14ac:dyDescent="0.35">
      <c r="A27" s="188" t="s">
        <v>494</v>
      </c>
      <c r="B27" s="94">
        <v>2</v>
      </c>
      <c r="C27" s="94" t="s">
        <v>473</v>
      </c>
      <c r="D27" s="95" t="s">
        <v>473</v>
      </c>
      <c r="E27" s="92" t="s">
        <v>473</v>
      </c>
      <c r="F27" s="93" t="s">
        <v>473</v>
      </c>
      <c r="G27" s="169">
        <v>2</v>
      </c>
      <c r="H27" s="120" t="s">
        <v>473</v>
      </c>
      <c r="I27" s="120" t="s">
        <v>473</v>
      </c>
      <c r="J27" s="120" t="s">
        <v>473</v>
      </c>
      <c r="K27" s="120" t="s">
        <v>473</v>
      </c>
      <c r="L27" s="142" t="s">
        <v>473</v>
      </c>
    </row>
    <row r="28" spans="1:12" x14ac:dyDescent="0.35">
      <c r="A28" s="188" t="s">
        <v>495</v>
      </c>
      <c r="B28" s="94">
        <v>7</v>
      </c>
      <c r="C28" s="94" t="s">
        <v>473</v>
      </c>
      <c r="D28" s="95" t="s">
        <v>473</v>
      </c>
      <c r="E28" s="92" t="s">
        <v>473</v>
      </c>
      <c r="F28" s="93" t="s">
        <v>473</v>
      </c>
      <c r="G28" s="169">
        <v>7</v>
      </c>
      <c r="H28" s="120" t="s">
        <v>473</v>
      </c>
      <c r="I28" s="120" t="s">
        <v>473</v>
      </c>
      <c r="J28" s="120" t="s">
        <v>473</v>
      </c>
      <c r="K28" s="120" t="s">
        <v>473</v>
      </c>
      <c r="L28" s="142" t="s">
        <v>473</v>
      </c>
    </row>
    <row r="29" spans="1:12" x14ac:dyDescent="0.35">
      <c r="A29" s="188" t="s">
        <v>496</v>
      </c>
      <c r="B29" s="94">
        <v>11</v>
      </c>
      <c r="C29" s="94">
        <v>74686</v>
      </c>
      <c r="D29" s="95">
        <v>62262.063999999991</v>
      </c>
      <c r="E29" s="92">
        <v>0.73299999999999998</v>
      </c>
      <c r="F29" s="93">
        <v>1.3009999999999999</v>
      </c>
      <c r="G29" s="169">
        <v>11</v>
      </c>
      <c r="H29" s="120" t="s">
        <v>473</v>
      </c>
      <c r="I29" s="120" t="s">
        <v>473</v>
      </c>
      <c r="J29" s="120">
        <v>0.98799999999999999</v>
      </c>
      <c r="K29" s="120" t="s">
        <v>473</v>
      </c>
      <c r="L29" s="142" t="s">
        <v>473</v>
      </c>
    </row>
    <row r="30" spans="1:12" x14ac:dyDescent="0.35">
      <c r="A30" s="188" t="s">
        <v>497</v>
      </c>
      <c r="B30" s="94">
        <v>10</v>
      </c>
      <c r="C30" s="94">
        <v>87495</v>
      </c>
      <c r="D30" s="95">
        <v>95696.542000000016</v>
      </c>
      <c r="E30" s="92">
        <v>0.80300000000000005</v>
      </c>
      <c r="F30" s="93">
        <v>1.006</v>
      </c>
      <c r="G30" s="169">
        <v>10</v>
      </c>
      <c r="H30" s="120" t="s">
        <v>473</v>
      </c>
      <c r="I30" s="120" t="s">
        <v>473</v>
      </c>
      <c r="J30" s="120">
        <v>0.91800000000000004</v>
      </c>
      <c r="K30" s="120" t="s">
        <v>473</v>
      </c>
      <c r="L30" s="142" t="s">
        <v>473</v>
      </c>
    </row>
    <row r="31" spans="1:12" x14ac:dyDescent="0.35">
      <c r="A31" s="188" t="s">
        <v>498</v>
      </c>
      <c r="B31" s="94">
        <v>5</v>
      </c>
      <c r="C31" s="94" t="s">
        <v>473</v>
      </c>
      <c r="D31" s="95" t="s">
        <v>473</v>
      </c>
      <c r="E31" s="92" t="s">
        <v>473</v>
      </c>
      <c r="F31" s="93" t="s">
        <v>473</v>
      </c>
      <c r="G31" s="169">
        <v>4</v>
      </c>
      <c r="H31" s="120" t="s">
        <v>473</v>
      </c>
      <c r="I31" s="120" t="s">
        <v>473</v>
      </c>
      <c r="J31" s="120" t="s">
        <v>473</v>
      </c>
      <c r="K31" s="120" t="s">
        <v>473</v>
      </c>
      <c r="L31" s="142" t="s">
        <v>473</v>
      </c>
    </row>
    <row r="32" spans="1:12" x14ac:dyDescent="0.35">
      <c r="A32" s="188" t="s">
        <v>499</v>
      </c>
      <c r="B32" s="94">
        <v>4</v>
      </c>
      <c r="C32" s="94" t="s">
        <v>473</v>
      </c>
      <c r="D32" s="95" t="s">
        <v>473</v>
      </c>
      <c r="E32" s="92" t="s">
        <v>473</v>
      </c>
      <c r="F32" s="93" t="s">
        <v>473</v>
      </c>
      <c r="G32" s="169">
        <v>4</v>
      </c>
      <c r="H32" s="120" t="s">
        <v>473</v>
      </c>
      <c r="I32" s="120" t="s">
        <v>473</v>
      </c>
      <c r="J32" s="120" t="s">
        <v>473</v>
      </c>
      <c r="K32" s="120" t="s">
        <v>473</v>
      </c>
      <c r="L32" s="142" t="s">
        <v>473</v>
      </c>
    </row>
    <row r="33" spans="1:12" x14ac:dyDescent="0.35">
      <c r="A33" s="188" t="s">
        <v>500</v>
      </c>
      <c r="B33" s="94">
        <v>16</v>
      </c>
      <c r="C33" s="94">
        <v>85963</v>
      </c>
      <c r="D33" s="95">
        <v>89671.793999999965</v>
      </c>
      <c r="E33" s="92">
        <v>0.84299999999999997</v>
      </c>
      <c r="F33" s="93">
        <v>1.06</v>
      </c>
      <c r="G33" s="169">
        <v>16</v>
      </c>
      <c r="H33" s="120" t="s">
        <v>473</v>
      </c>
      <c r="I33" s="120" t="s">
        <v>473</v>
      </c>
      <c r="J33" s="120">
        <v>0.91400000000000003</v>
      </c>
      <c r="K33" s="120" t="s">
        <v>473</v>
      </c>
      <c r="L33" s="142" t="s">
        <v>473</v>
      </c>
    </row>
    <row r="34" spans="1:12" x14ac:dyDescent="0.35">
      <c r="A34" s="188" t="s">
        <v>501</v>
      </c>
      <c r="B34" s="94">
        <v>2</v>
      </c>
      <c r="C34" s="94" t="s">
        <v>473</v>
      </c>
      <c r="D34" s="95" t="s">
        <v>473</v>
      </c>
      <c r="E34" s="92" t="s">
        <v>473</v>
      </c>
      <c r="F34" s="93" t="s">
        <v>473</v>
      </c>
      <c r="G34" s="169">
        <v>2</v>
      </c>
      <c r="H34" s="120" t="s">
        <v>473</v>
      </c>
      <c r="I34" s="120" t="s">
        <v>473</v>
      </c>
      <c r="J34" s="120" t="s">
        <v>473</v>
      </c>
      <c r="K34" s="120" t="s">
        <v>473</v>
      </c>
      <c r="L34" s="142" t="s">
        <v>473</v>
      </c>
    </row>
    <row r="35" spans="1:12" x14ac:dyDescent="0.35">
      <c r="A35" s="188" t="s">
        <v>502</v>
      </c>
      <c r="B35" s="94">
        <v>2</v>
      </c>
      <c r="C35" s="94" t="s">
        <v>473</v>
      </c>
      <c r="D35" s="95" t="s">
        <v>473</v>
      </c>
      <c r="E35" s="92" t="s">
        <v>473</v>
      </c>
      <c r="F35" s="93" t="s">
        <v>473</v>
      </c>
      <c r="G35" s="169">
        <v>2</v>
      </c>
      <c r="H35" s="120" t="s">
        <v>473</v>
      </c>
      <c r="I35" s="120" t="s">
        <v>473</v>
      </c>
      <c r="J35" s="120" t="s">
        <v>473</v>
      </c>
      <c r="K35" s="120" t="s">
        <v>473</v>
      </c>
      <c r="L35" s="142" t="s">
        <v>473</v>
      </c>
    </row>
    <row r="36" spans="1:12" x14ac:dyDescent="0.35">
      <c r="A36" s="188" t="s">
        <v>503</v>
      </c>
      <c r="B36" s="94">
        <v>4</v>
      </c>
      <c r="C36" s="94" t="s">
        <v>473</v>
      </c>
      <c r="D36" s="95" t="s">
        <v>473</v>
      </c>
      <c r="E36" s="92" t="s">
        <v>473</v>
      </c>
      <c r="F36" s="93" t="s">
        <v>473</v>
      </c>
      <c r="G36" s="169">
        <v>4</v>
      </c>
      <c r="H36" s="120" t="s">
        <v>473</v>
      </c>
      <c r="I36" s="120" t="s">
        <v>473</v>
      </c>
      <c r="J36" s="120" t="s">
        <v>473</v>
      </c>
      <c r="K36" s="120" t="s">
        <v>473</v>
      </c>
      <c r="L36" s="142" t="s">
        <v>473</v>
      </c>
    </row>
    <row r="37" spans="1:12" x14ac:dyDescent="0.35">
      <c r="A37" s="188" t="s">
        <v>504</v>
      </c>
      <c r="B37" s="94">
        <v>17</v>
      </c>
      <c r="C37" s="94">
        <v>52599</v>
      </c>
      <c r="D37" s="95">
        <v>60178.42</v>
      </c>
      <c r="E37" s="92">
        <v>0.66200000000000003</v>
      </c>
      <c r="F37" s="93">
        <v>0.98799999999999999</v>
      </c>
      <c r="G37" s="169">
        <v>17</v>
      </c>
      <c r="H37" s="120" t="s">
        <v>473</v>
      </c>
      <c r="I37" s="120" t="s">
        <v>473</v>
      </c>
      <c r="J37" s="120">
        <v>0.877</v>
      </c>
      <c r="K37" s="120" t="s">
        <v>473</v>
      </c>
      <c r="L37" s="142" t="s">
        <v>473</v>
      </c>
    </row>
    <row r="38" spans="1:12" x14ac:dyDescent="0.35">
      <c r="A38" s="188" t="s">
        <v>505</v>
      </c>
      <c r="B38" s="94">
        <v>6</v>
      </c>
      <c r="C38" s="94" t="s">
        <v>473</v>
      </c>
      <c r="D38" s="95" t="s">
        <v>473</v>
      </c>
      <c r="E38" s="92" t="s">
        <v>473</v>
      </c>
      <c r="F38" s="93" t="s">
        <v>473</v>
      </c>
      <c r="G38" s="169">
        <v>6</v>
      </c>
      <c r="H38" s="120" t="s">
        <v>473</v>
      </c>
      <c r="I38" s="120" t="s">
        <v>473</v>
      </c>
      <c r="J38" s="120" t="s">
        <v>473</v>
      </c>
      <c r="K38" s="120" t="s">
        <v>473</v>
      </c>
      <c r="L38" s="142" t="s">
        <v>473</v>
      </c>
    </row>
    <row r="39" spans="1:12" x14ac:dyDescent="0.35">
      <c r="A39" s="188" t="s">
        <v>506</v>
      </c>
      <c r="B39" s="94">
        <v>4</v>
      </c>
      <c r="C39" s="94" t="s">
        <v>473</v>
      </c>
      <c r="D39" s="95" t="s">
        <v>473</v>
      </c>
      <c r="E39" s="92" t="s">
        <v>473</v>
      </c>
      <c r="F39" s="93" t="s">
        <v>473</v>
      </c>
      <c r="G39" s="169">
        <v>4</v>
      </c>
      <c r="H39" s="120" t="s">
        <v>473</v>
      </c>
      <c r="I39" s="120" t="s">
        <v>473</v>
      </c>
      <c r="J39" s="120" t="s">
        <v>473</v>
      </c>
      <c r="K39" s="120" t="s">
        <v>473</v>
      </c>
      <c r="L39" s="142" t="s">
        <v>473</v>
      </c>
    </row>
    <row r="40" spans="1:12" x14ac:dyDescent="0.35">
      <c r="A40" s="188" t="s">
        <v>507</v>
      </c>
      <c r="B40" s="94">
        <v>38</v>
      </c>
      <c r="C40" s="94">
        <v>213840</v>
      </c>
      <c r="D40" s="95">
        <v>226001.80600000004</v>
      </c>
      <c r="E40" s="92">
        <v>0.83699999999999997</v>
      </c>
      <c r="F40" s="93">
        <v>1.0029999999999999</v>
      </c>
      <c r="G40" s="169">
        <v>38</v>
      </c>
      <c r="H40" s="120">
        <v>0.42799999999999999</v>
      </c>
      <c r="I40" s="120">
        <v>0.80200000000000005</v>
      </c>
      <c r="J40" s="120">
        <v>0.93799999999999994</v>
      </c>
      <c r="K40" s="120">
        <v>1.113</v>
      </c>
      <c r="L40" s="142">
        <v>1.2909999999999999</v>
      </c>
    </row>
    <row r="41" spans="1:12" x14ac:dyDescent="0.35">
      <c r="A41" s="188" t="s">
        <v>508</v>
      </c>
      <c r="B41" s="94">
        <v>12</v>
      </c>
      <c r="C41" s="94">
        <v>120259</v>
      </c>
      <c r="D41" s="95">
        <v>130827.44800000003</v>
      </c>
      <c r="E41" s="92">
        <v>0.68700000000000006</v>
      </c>
      <c r="F41" s="93">
        <v>0.89100000000000001</v>
      </c>
      <c r="G41" s="169">
        <v>12</v>
      </c>
      <c r="H41" s="120" t="s">
        <v>473</v>
      </c>
      <c r="I41" s="120" t="s">
        <v>473</v>
      </c>
      <c r="J41" s="120">
        <v>0.78950000000000009</v>
      </c>
      <c r="K41" s="120" t="s">
        <v>473</v>
      </c>
      <c r="L41" s="142" t="s">
        <v>473</v>
      </c>
    </row>
    <row r="42" spans="1:12" x14ac:dyDescent="0.35">
      <c r="A42" s="188" t="s">
        <v>509</v>
      </c>
      <c r="B42" s="94">
        <v>3</v>
      </c>
      <c r="C42" s="94" t="s">
        <v>473</v>
      </c>
      <c r="D42" s="95" t="s">
        <v>473</v>
      </c>
      <c r="E42" s="92" t="s">
        <v>473</v>
      </c>
      <c r="F42" s="93" t="s">
        <v>473</v>
      </c>
      <c r="G42" s="169">
        <v>3</v>
      </c>
      <c r="H42" s="120" t="s">
        <v>473</v>
      </c>
      <c r="I42" s="120" t="s">
        <v>473</v>
      </c>
      <c r="J42" s="120" t="s">
        <v>473</v>
      </c>
      <c r="K42" s="120" t="s">
        <v>473</v>
      </c>
      <c r="L42" s="142" t="s">
        <v>473</v>
      </c>
    </row>
    <row r="43" spans="1:12" x14ac:dyDescent="0.35">
      <c r="A43" s="188" t="s">
        <v>510</v>
      </c>
      <c r="B43" s="94">
        <v>7</v>
      </c>
      <c r="C43" s="94" t="s">
        <v>473</v>
      </c>
      <c r="D43" s="95" t="s">
        <v>473</v>
      </c>
      <c r="E43" s="92" t="s">
        <v>473</v>
      </c>
      <c r="F43" s="93" t="s">
        <v>473</v>
      </c>
      <c r="G43" s="169">
        <v>7</v>
      </c>
      <c r="H43" s="120" t="s">
        <v>473</v>
      </c>
      <c r="I43" s="120" t="s">
        <v>473</v>
      </c>
      <c r="J43" s="120" t="s">
        <v>473</v>
      </c>
      <c r="K43" s="120" t="s">
        <v>473</v>
      </c>
      <c r="L43" s="142" t="s">
        <v>473</v>
      </c>
    </row>
    <row r="44" spans="1:12" x14ac:dyDescent="0.35">
      <c r="A44" s="188" t="s">
        <v>511</v>
      </c>
      <c r="B44" s="94">
        <v>11</v>
      </c>
      <c r="C44" s="94">
        <v>78466</v>
      </c>
      <c r="D44" s="95">
        <v>99340.795999999973</v>
      </c>
      <c r="E44" s="92">
        <v>0.73899999999999999</v>
      </c>
      <c r="F44" s="93">
        <v>0.93300000000000005</v>
      </c>
      <c r="G44" s="169">
        <v>11</v>
      </c>
      <c r="H44" s="120" t="s">
        <v>473</v>
      </c>
      <c r="I44" s="120" t="s">
        <v>473</v>
      </c>
      <c r="J44" s="120">
        <v>0.82299999999999995</v>
      </c>
      <c r="K44" s="120" t="s">
        <v>473</v>
      </c>
      <c r="L44" s="142" t="s">
        <v>473</v>
      </c>
    </row>
    <row r="45" spans="1:12" x14ac:dyDescent="0.35">
      <c r="A45" s="188" t="s">
        <v>512</v>
      </c>
      <c r="B45" s="94">
        <v>4</v>
      </c>
      <c r="C45" s="94" t="s">
        <v>473</v>
      </c>
      <c r="D45" s="95" t="s">
        <v>473</v>
      </c>
      <c r="E45" s="92" t="s">
        <v>473</v>
      </c>
      <c r="F45" s="93" t="s">
        <v>473</v>
      </c>
      <c r="G45" s="169">
        <v>4</v>
      </c>
      <c r="H45" s="120" t="s">
        <v>473</v>
      </c>
      <c r="I45" s="120" t="s">
        <v>473</v>
      </c>
      <c r="J45" s="120" t="s">
        <v>473</v>
      </c>
      <c r="K45" s="120" t="s">
        <v>473</v>
      </c>
      <c r="L45" s="142" t="s">
        <v>473</v>
      </c>
    </row>
    <row r="46" spans="1:12" x14ac:dyDescent="0.35">
      <c r="A46" s="188" t="s">
        <v>513</v>
      </c>
      <c r="B46" s="94">
        <v>0</v>
      </c>
      <c r="C46" s="94" t="s">
        <v>473</v>
      </c>
      <c r="D46" s="95" t="s">
        <v>473</v>
      </c>
      <c r="E46" s="92" t="s">
        <v>473</v>
      </c>
      <c r="F46" s="93" t="s">
        <v>473</v>
      </c>
      <c r="G46" s="169">
        <v>0</v>
      </c>
      <c r="H46" s="120" t="s">
        <v>473</v>
      </c>
      <c r="I46" s="120" t="s">
        <v>473</v>
      </c>
      <c r="J46" s="120" t="s">
        <v>473</v>
      </c>
      <c r="K46" s="120" t="s">
        <v>473</v>
      </c>
      <c r="L46" s="142" t="s">
        <v>473</v>
      </c>
    </row>
    <row r="47" spans="1:12" x14ac:dyDescent="0.35">
      <c r="A47" s="188" t="s">
        <v>514</v>
      </c>
      <c r="B47" s="94">
        <v>7</v>
      </c>
      <c r="C47" s="94" t="s">
        <v>473</v>
      </c>
      <c r="D47" s="95" t="s">
        <v>473</v>
      </c>
      <c r="E47" s="92" t="s">
        <v>473</v>
      </c>
      <c r="F47" s="93" t="s">
        <v>473</v>
      </c>
      <c r="G47" s="169">
        <v>7</v>
      </c>
      <c r="H47" s="120" t="s">
        <v>473</v>
      </c>
      <c r="I47" s="120" t="s">
        <v>473</v>
      </c>
      <c r="J47" s="120" t="s">
        <v>473</v>
      </c>
      <c r="K47" s="120" t="s">
        <v>473</v>
      </c>
      <c r="L47" s="142" t="s">
        <v>473</v>
      </c>
    </row>
    <row r="48" spans="1:12" x14ac:dyDescent="0.35">
      <c r="A48" s="188" t="s">
        <v>515</v>
      </c>
      <c r="B48" s="94">
        <v>1</v>
      </c>
      <c r="C48" s="94" t="s">
        <v>473</v>
      </c>
      <c r="D48" s="95" t="s">
        <v>473</v>
      </c>
      <c r="E48" s="92" t="s">
        <v>473</v>
      </c>
      <c r="F48" s="93" t="s">
        <v>473</v>
      </c>
      <c r="G48" s="169">
        <v>1</v>
      </c>
      <c r="H48" s="120" t="s">
        <v>473</v>
      </c>
      <c r="I48" s="120" t="s">
        <v>473</v>
      </c>
      <c r="J48" s="120" t="s">
        <v>473</v>
      </c>
      <c r="K48" s="120" t="s">
        <v>473</v>
      </c>
      <c r="L48" s="142" t="s">
        <v>473</v>
      </c>
    </row>
    <row r="49" spans="1:14" x14ac:dyDescent="0.35">
      <c r="A49" s="188" t="s">
        <v>516</v>
      </c>
      <c r="B49" s="94">
        <v>7</v>
      </c>
      <c r="C49" s="94" t="s">
        <v>473</v>
      </c>
      <c r="D49" s="95" t="s">
        <v>473</v>
      </c>
      <c r="E49" s="92" t="s">
        <v>473</v>
      </c>
      <c r="F49" s="93" t="s">
        <v>473</v>
      </c>
      <c r="G49" s="169">
        <v>7</v>
      </c>
      <c r="H49" s="120" t="s">
        <v>473</v>
      </c>
      <c r="I49" s="120" t="s">
        <v>473</v>
      </c>
      <c r="J49" s="120" t="s">
        <v>473</v>
      </c>
      <c r="K49" s="120" t="s">
        <v>473</v>
      </c>
      <c r="L49" s="142" t="s">
        <v>473</v>
      </c>
    </row>
    <row r="50" spans="1:14" x14ac:dyDescent="0.35">
      <c r="A50" s="188" t="s">
        <v>517</v>
      </c>
      <c r="B50" s="94">
        <v>34</v>
      </c>
      <c r="C50" s="94">
        <v>283135</v>
      </c>
      <c r="D50" s="95">
        <v>268043.02300000004</v>
      </c>
      <c r="E50" s="92">
        <v>0.96599999999999997</v>
      </c>
      <c r="F50" s="93">
        <v>1.1140000000000001</v>
      </c>
      <c r="G50" s="169">
        <v>34</v>
      </c>
      <c r="H50" s="120">
        <v>0.83599999999999997</v>
      </c>
      <c r="I50" s="120">
        <v>0.93</v>
      </c>
      <c r="J50" s="120">
        <v>1.0295000000000001</v>
      </c>
      <c r="K50" s="120">
        <v>1.149</v>
      </c>
      <c r="L50" s="142">
        <v>1.2150000000000001</v>
      </c>
    </row>
    <row r="51" spans="1:14" x14ac:dyDescent="0.35">
      <c r="A51" s="189" t="s">
        <v>518</v>
      </c>
      <c r="B51" s="125">
        <v>3</v>
      </c>
      <c r="C51" s="125" t="s">
        <v>473</v>
      </c>
      <c r="D51" s="126" t="s">
        <v>473</v>
      </c>
      <c r="E51" s="120" t="s">
        <v>473</v>
      </c>
      <c r="F51" s="121" t="s">
        <v>473</v>
      </c>
      <c r="G51" s="169">
        <v>3</v>
      </c>
      <c r="H51" s="120" t="s">
        <v>473</v>
      </c>
      <c r="I51" s="120" t="s">
        <v>473</v>
      </c>
      <c r="J51" s="120" t="s">
        <v>473</v>
      </c>
      <c r="K51" s="120" t="s">
        <v>473</v>
      </c>
      <c r="L51" s="142" t="s">
        <v>473</v>
      </c>
    </row>
    <row r="52" spans="1:14" x14ac:dyDescent="0.35">
      <c r="A52" s="190" t="s">
        <v>519</v>
      </c>
      <c r="B52" s="81">
        <v>11</v>
      </c>
      <c r="C52" s="94">
        <v>50645</v>
      </c>
      <c r="D52" s="95">
        <v>48179.487000000008</v>
      </c>
      <c r="E52" s="92">
        <v>0.69199999999999995</v>
      </c>
      <c r="F52" s="93">
        <v>0.98399999999999999</v>
      </c>
      <c r="G52" s="169">
        <v>11</v>
      </c>
      <c r="H52" s="120" t="s">
        <v>473</v>
      </c>
      <c r="I52" s="120" t="s">
        <v>473</v>
      </c>
      <c r="J52" s="120">
        <v>0.82499999999999996</v>
      </c>
      <c r="K52" s="120" t="s">
        <v>473</v>
      </c>
      <c r="L52" s="142" t="s">
        <v>473</v>
      </c>
    </row>
    <row r="53" spans="1:14" x14ac:dyDescent="0.35">
      <c r="A53" s="189" t="s">
        <v>520</v>
      </c>
      <c r="B53" s="125">
        <v>1</v>
      </c>
      <c r="C53" s="125" t="s">
        <v>473</v>
      </c>
      <c r="D53" s="126" t="s">
        <v>473</v>
      </c>
      <c r="E53" s="120" t="s">
        <v>473</v>
      </c>
      <c r="F53" s="121" t="s">
        <v>473</v>
      </c>
      <c r="G53" s="169">
        <v>1</v>
      </c>
      <c r="H53" s="120" t="s">
        <v>473</v>
      </c>
      <c r="I53" s="120" t="s">
        <v>473</v>
      </c>
      <c r="J53" s="120" t="s">
        <v>473</v>
      </c>
      <c r="K53" s="120" t="s">
        <v>473</v>
      </c>
      <c r="L53" s="142" t="s">
        <v>473</v>
      </c>
    </row>
    <row r="54" spans="1:14" x14ac:dyDescent="0.35">
      <c r="A54" s="188" t="s">
        <v>521</v>
      </c>
      <c r="B54" s="94">
        <v>11</v>
      </c>
      <c r="C54" s="94">
        <v>55835</v>
      </c>
      <c r="D54" s="95">
        <v>65010.09399999999</v>
      </c>
      <c r="E54" s="120">
        <v>0.47599999999999998</v>
      </c>
      <c r="F54" s="121">
        <v>1.044</v>
      </c>
      <c r="G54" s="169">
        <v>11</v>
      </c>
      <c r="H54" s="120" t="s">
        <v>473</v>
      </c>
      <c r="I54" s="120" t="s">
        <v>473</v>
      </c>
      <c r="J54" s="120">
        <v>0.69799999999999995</v>
      </c>
      <c r="K54" s="120" t="s">
        <v>473</v>
      </c>
      <c r="L54" s="142" t="s">
        <v>473</v>
      </c>
    </row>
    <row r="55" spans="1:14" x14ac:dyDescent="0.35">
      <c r="A55" s="188" t="s">
        <v>522</v>
      </c>
      <c r="B55" s="94">
        <v>6</v>
      </c>
      <c r="C55" s="94" t="s">
        <v>473</v>
      </c>
      <c r="D55" s="95" t="s">
        <v>473</v>
      </c>
      <c r="E55" s="120" t="s">
        <v>473</v>
      </c>
      <c r="F55" s="121" t="s">
        <v>473</v>
      </c>
      <c r="G55" s="169">
        <v>6</v>
      </c>
      <c r="H55" s="120" t="s">
        <v>473</v>
      </c>
      <c r="I55" s="120" t="s">
        <v>473</v>
      </c>
      <c r="J55" s="120" t="s">
        <v>473</v>
      </c>
      <c r="K55" s="120" t="s">
        <v>473</v>
      </c>
      <c r="L55" s="142" t="s">
        <v>473</v>
      </c>
    </row>
    <row r="56" spans="1:14" x14ac:dyDescent="0.35">
      <c r="A56" s="188" t="s">
        <v>523</v>
      </c>
      <c r="B56" s="94">
        <v>1</v>
      </c>
      <c r="C56" s="94" t="s">
        <v>473</v>
      </c>
      <c r="D56" s="95" t="s">
        <v>473</v>
      </c>
      <c r="E56" s="92" t="s">
        <v>473</v>
      </c>
      <c r="F56" s="93" t="s">
        <v>473</v>
      </c>
      <c r="G56" s="169">
        <v>1</v>
      </c>
      <c r="H56" s="120" t="s">
        <v>473</v>
      </c>
      <c r="I56" s="120" t="s">
        <v>473</v>
      </c>
      <c r="J56" s="120" t="s">
        <v>473</v>
      </c>
      <c r="K56" s="120" t="s">
        <v>473</v>
      </c>
      <c r="L56" s="142" t="s">
        <v>473</v>
      </c>
    </row>
    <row r="57" spans="1:14" ht="15" thickBot="1" x14ac:dyDescent="0.4">
      <c r="A57" s="191" t="s">
        <v>524</v>
      </c>
      <c r="B57" s="146">
        <v>1</v>
      </c>
      <c r="C57" s="146" t="s">
        <v>473</v>
      </c>
      <c r="D57" s="147" t="s">
        <v>473</v>
      </c>
      <c r="E57" s="148" t="s">
        <v>473</v>
      </c>
      <c r="F57" s="149" t="s">
        <v>473</v>
      </c>
      <c r="G57" s="170">
        <v>1</v>
      </c>
      <c r="H57" s="148" t="s">
        <v>473</v>
      </c>
      <c r="I57" s="148" t="s">
        <v>473</v>
      </c>
      <c r="J57" s="148" t="s">
        <v>473</v>
      </c>
      <c r="K57" s="148" t="s">
        <v>473</v>
      </c>
      <c r="L57" s="151" t="s">
        <v>473</v>
      </c>
    </row>
    <row r="58" spans="1:14" x14ac:dyDescent="0.35">
      <c r="A58" s="265" t="s">
        <v>668</v>
      </c>
      <c r="B58" s="265"/>
      <c r="C58" s="265"/>
      <c r="D58" s="265"/>
      <c r="E58" s="265"/>
      <c r="F58" s="265"/>
      <c r="G58" s="265"/>
      <c r="H58" s="265"/>
      <c r="I58" s="265"/>
      <c r="J58" s="265"/>
      <c r="K58" s="265"/>
      <c r="L58" s="265"/>
      <c r="M58" s="9"/>
    </row>
    <row r="59" spans="1:14" x14ac:dyDescent="0.35">
      <c r="A59" s="266"/>
      <c r="B59" s="266"/>
      <c r="C59" s="266"/>
      <c r="D59" s="266"/>
      <c r="E59" s="266"/>
      <c r="F59" s="266"/>
      <c r="G59" s="266"/>
      <c r="H59" s="266"/>
      <c r="I59" s="266"/>
      <c r="J59" s="266"/>
      <c r="K59" s="266"/>
      <c r="L59" s="266"/>
      <c r="M59" s="9"/>
    </row>
    <row r="60" spans="1:14" x14ac:dyDescent="0.35">
      <c r="A60" s="215"/>
      <c r="B60" s="8"/>
      <c r="C60" s="202"/>
      <c r="D60" s="202"/>
      <c r="E60" s="1"/>
      <c r="F60" s="9"/>
      <c r="G60" s="9"/>
      <c r="H60" s="202"/>
      <c r="I60" s="9"/>
      <c r="J60" s="9"/>
      <c r="K60" s="9"/>
      <c r="L60" s="9"/>
      <c r="M60" s="9"/>
    </row>
    <row r="61" spans="1:14" x14ac:dyDescent="0.35">
      <c r="A61" s="215"/>
      <c r="B61" s="8"/>
      <c r="C61" s="202"/>
      <c r="D61" s="202"/>
      <c r="E61" s="1"/>
      <c r="F61" s="9"/>
      <c r="G61" s="9"/>
      <c r="H61" s="202"/>
      <c r="I61" s="9"/>
      <c r="J61" s="9"/>
      <c r="K61" s="9"/>
      <c r="L61" s="9"/>
      <c r="M61" s="9"/>
    </row>
    <row r="62" spans="1:14" ht="18.5" thickBot="1" x14ac:dyDescent="0.45">
      <c r="A62" s="131" t="s">
        <v>622</v>
      </c>
      <c r="B62" s="155"/>
      <c r="C62" s="155"/>
      <c r="D62" s="155"/>
      <c r="E62" s="155"/>
      <c r="F62" s="155"/>
      <c r="G62" s="155"/>
      <c r="H62" s="155"/>
      <c r="I62" s="155"/>
      <c r="J62" s="155"/>
      <c r="K62" s="155"/>
      <c r="L62" s="155"/>
      <c r="M62" s="155"/>
    </row>
    <row r="63" spans="1:14" ht="30.65" customHeight="1" thickBot="1" x14ac:dyDescent="0.4">
      <c r="A63" s="173"/>
      <c r="B63" s="175"/>
      <c r="C63" s="258" t="s">
        <v>167</v>
      </c>
      <c r="D63" s="259"/>
      <c r="E63" s="260" t="s">
        <v>468</v>
      </c>
      <c r="F63" s="261"/>
      <c r="G63" s="262" t="s">
        <v>469</v>
      </c>
      <c r="H63" s="263"/>
      <c r="I63" s="263"/>
      <c r="J63" s="263"/>
      <c r="K63" s="263"/>
      <c r="L63" s="264"/>
    </row>
    <row r="64" spans="1:14" s="90" customFormat="1" ht="44.5" x14ac:dyDescent="0.35">
      <c r="A64" s="187" t="s">
        <v>470</v>
      </c>
      <c r="B64" s="176" t="s">
        <v>471</v>
      </c>
      <c r="C64" s="177" t="s">
        <v>173</v>
      </c>
      <c r="D64" s="178" t="s">
        <v>174</v>
      </c>
      <c r="E64" s="179" t="s">
        <v>176</v>
      </c>
      <c r="F64" s="180" t="s">
        <v>177</v>
      </c>
      <c r="G64" s="179" t="s">
        <v>674</v>
      </c>
      <c r="H64" s="179" t="s">
        <v>180</v>
      </c>
      <c r="I64" s="179" t="s">
        <v>183</v>
      </c>
      <c r="J64" s="179" t="s">
        <v>188</v>
      </c>
      <c r="K64" s="179" t="s">
        <v>193</v>
      </c>
      <c r="L64" s="181" t="s">
        <v>196</v>
      </c>
      <c r="M64" s="154"/>
      <c r="N64" s="154"/>
    </row>
    <row r="65" spans="1:12" x14ac:dyDescent="0.35">
      <c r="A65" s="188" t="s">
        <v>472</v>
      </c>
      <c r="B65" s="94">
        <v>3</v>
      </c>
      <c r="C65" s="94" t="s">
        <v>473</v>
      </c>
      <c r="D65" s="95" t="s">
        <v>473</v>
      </c>
      <c r="E65" s="120" t="s">
        <v>473</v>
      </c>
      <c r="F65" s="121" t="s">
        <v>473</v>
      </c>
      <c r="G65" s="169">
        <v>3</v>
      </c>
      <c r="H65" s="120" t="s">
        <v>473</v>
      </c>
      <c r="I65" s="120" t="s">
        <v>473</v>
      </c>
      <c r="J65" s="120" t="s">
        <v>473</v>
      </c>
      <c r="K65" s="120" t="s">
        <v>473</v>
      </c>
      <c r="L65" s="142" t="s">
        <v>473</v>
      </c>
    </row>
    <row r="66" spans="1:12" x14ac:dyDescent="0.35">
      <c r="A66" s="188" t="s">
        <v>474</v>
      </c>
      <c r="B66" s="94">
        <v>5</v>
      </c>
      <c r="C66" s="94" t="s">
        <v>473</v>
      </c>
      <c r="D66" s="95" t="s">
        <v>473</v>
      </c>
      <c r="E66" s="120" t="s">
        <v>473</v>
      </c>
      <c r="F66" s="121" t="s">
        <v>473</v>
      </c>
      <c r="G66" s="169">
        <v>5</v>
      </c>
      <c r="H66" s="120" t="s">
        <v>473</v>
      </c>
      <c r="I66" s="120" t="s">
        <v>473</v>
      </c>
      <c r="J66" s="120" t="s">
        <v>473</v>
      </c>
      <c r="K66" s="120" t="s">
        <v>473</v>
      </c>
      <c r="L66" s="142" t="s">
        <v>473</v>
      </c>
    </row>
    <row r="67" spans="1:12" x14ac:dyDescent="0.35">
      <c r="A67" s="188" t="s">
        <v>475</v>
      </c>
      <c r="B67" s="94">
        <v>4</v>
      </c>
      <c r="C67" s="94" t="s">
        <v>473</v>
      </c>
      <c r="D67" s="95" t="s">
        <v>473</v>
      </c>
      <c r="E67" s="120" t="s">
        <v>473</v>
      </c>
      <c r="F67" s="121" t="s">
        <v>473</v>
      </c>
      <c r="G67" s="169">
        <v>4</v>
      </c>
      <c r="H67" s="120" t="s">
        <v>473</v>
      </c>
      <c r="I67" s="120" t="s">
        <v>473</v>
      </c>
      <c r="J67" s="120" t="s">
        <v>473</v>
      </c>
      <c r="K67" s="120" t="s">
        <v>473</v>
      </c>
      <c r="L67" s="142" t="s">
        <v>473</v>
      </c>
    </row>
    <row r="68" spans="1:12" x14ac:dyDescent="0.35">
      <c r="A68" s="188" t="s">
        <v>476</v>
      </c>
      <c r="B68" s="94">
        <v>1</v>
      </c>
      <c r="C68" s="94" t="s">
        <v>473</v>
      </c>
      <c r="D68" s="95" t="s">
        <v>473</v>
      </c>
      <c r="E68" s="120" t="s">
        <v>473</v>
      </c>
      <c r="F68" s="121" t="s">
        <v>473</v>
      </c>
      <c r="G68" s="169">
        <v>1</v>
      </c>
      <c r="H68" s="120" t="s">
        <v>473</v>
      </c>
      <c r="I68" s="120" t="s">
        <v>473</v>
      </c>
      <c r="J68" s="120" t="s">
        <v>473</v>
      </c>
      <c r="K68" s="120" t="s">
        <v>473</v>
      </c>
      <c r="L68" s="142" t="s">
        <v>473</v>
      </c>
    </row>
    <row r="69" spans="1:12" x14ac:dyDescent="0.35">
      <c r="A69" s="188" t="s">
        <v>477</v>
      </c>
      <c r="B69" s="94">
        <v>41</v>
      </c>
      <c r="C69" s="94">
        <v>48766</v>
      </c>
      <c r="D69" s="95">
        <v>49613.760999999999</v>
      </c>
      <c r="E69" s="120">
        <v>0.75</v>
      </c>
      <c r="F69" s="121">
        <v>1.1060000000000001</v>
      </c>
      <c r="G69" s="169">
        <v>41</v>
      </c>
      <c r="H69" s="120">
        <v>0.56200000000000006</v>
      </c>
      <c r="I69" s="120">
        <v>0.71</v>
      </c>
      <c r="J69" s="120">
        <v>0.92400000000000004</v>
      </c>
      <c r="K69" s="120">
        <v>1.1850000000000001</v>
      </c>
      <c r="L69" s="142">
        <v>1.516</v>
      </c>
    </row>
    <row r="70" spans="1:12" x14ac:dyDescent="0.35">
      <c r="A70" s="188" t="s">
        <v>478</v>
      </c>
      <c r="B70" s="94">
        <v>5</v>
      </c>
      <c r="C70" s="94" t="s">
        <v>473</v>
      </c>
      <c r="D70" s="95" t="s">
        <v>473</v>
      </c>
      <c r="E70" s="120" t="s">
        <v>473</v>
      </c>
      <c r="F70" s="121" t="s">
        <v>473</v>
      </c>
      <c r="G70" s="169">
        <v>5</v>
      </c>
      <c r="H70" s="120" t="s">
        <v>473</v>
      </c>
      <c r="I70" s="120" t="s">
        <v>473</v>
      </c>
      <c r="J70" s="120" t="s">
        <v>473</v>
      </c>
      <c r="K70" s="120" t="s">
        <v>473</v>
      </c>
      <c r="L70" s="142" t="s">
        <v>473</v>
      </c>
    </row>
    <row r="71" spans="1:12" x14ac:dyDescent="0.35">
      <c r="A71" s="188" t="s">
        <v>479</v>
      </c>
      <c r="B71" s="94">
        <v>4</v>
      </c>
      <c r="C71" s="94" t="s">
        <v>473</v>
      </c>
      <c r="D71" s="95" t="s">
        <v>473</v>
      </c>
      <c r="E71" s="92" t="s">
        <v>473</v>
      </c>
      <c r="F71" s="93" t="s">
        <v>473</v>
      </c>
      <c r="G71" s="169">
        <v>4</v>
      </c>
      <c r="H71" s="120" t="s">
        <v>473</v>
      </c>
      <c r="I71" s="120" t="s">
        <v>473</v>
      </c>
      <c r="J71" s="120" t="s">
        <v>473</v>
      </c>
      <c r="K71" s="120" t="s">
        <v>473</v>
      </c>
      <c r="L71" s="142" t="s">
        <v>473</v>
      </c>
    </row>
    <row r="72" spans="1:12" x14ac:dyDescent="0.35">
      <c r="A72" s="188" t="s">
        <v>480</v>
      </c>
      <c r="B72" s="94">
        <v>1</v>
      </c>
      <c r="C72" s="94" t="s">
        <v>473</v>
      </c>
      <c r="D72" s="95" t="s">
        <v>473</v>
      </c>
      <c r="E72" s="92" t="s">
        <v>473</v>
      </c>
      <c r="F72" s="93" t="s">
        <v>473</v>
      </c>
      <c r="G72" s="169">
        <v>1</v>
      </c>
      <c r="H72" s="120" t="s">
        <v>473</v>
      </c>
      <c r="I72" s="120" t="s">
        <v>473</v>
      </c>
      <c r="J72" s="120" t="s">
        <v>473</v>
      </c>
      <c r="K72" s="120" t="s">
        <v>473</v>
      </c>
      <c r="L72" s="142" t="s">
        <v>473</v>
      </c>
    </row>
    <row r="73" spans="1:12" x14ac:dyDescent="0.35">
      <c r="A73" s="188" t="s">
        <v>481</v>
      </c>
      <c r="B73" s="94">
        <v>2</v>
      </c>
      <c r="C73" s="94" t="s">
        <v>473</v>
      </c>
      <c r="D73" s="95" t="s">
        <v>473</v>
      </c>
      <c r="E73" s="120" t="s">
        <v>473</v>
      </c>
      <c r="F73" s="121" t="s">
        <v>473</v>
      </c>
      <c r="G73" s="169">
        <v>2</v>
      </c>
      <c r="H73" s="120" t="s">
        <v>473</v>
      </c>
      <c r="I73" s="120" t="s">
        <v>473</v>
      </c>
      <c r="J73" s="120" t="s">
        <v>473</v>
      </c>
      <c r="K73" s="120" t="s">
        <v>473</v>
      </c>
      <c r="L73" s="142" t="s">
        <v>473</v>
      </c>
    </row>
    <row r="74" spans="1:12" x14ac:dyDescent="0.35">
      <c r="A74" s="188" t="s">
        <v>482</v>
      </c>
      <c r="B74" s="94">
        <v>15</v>
      </c>
      <c r="C74" s="94">
        <v>26359</v>
      </c>
      <c r="D74" s="95">
        <v>23205.063000000002</v>
      </c>
      <c r="E74" s="120">
        <v>0.85499999999999998</v>
      </c>
      <c r="F74" s="121">
        <v>1.476</v>
      </c>
      <c r="G74" s="169">
        <v>15</v>
      </c>
      <c r="H74" s="120" t="s">
        <v>473</v>
      </c>
      <c r="I74" s="120" t="s">
        <v>473</v>
      </c>
      <c r="J74" s="120">
        <v>1.0629999999999999</v>
      </c>
      <c r="K74" s="120" t="s">
        <v>473</v>
      </c>
      <c r="L74" s="142" t="s">
        <v>473</v>
      </c>
    </row>
    <row r="75" spans="1:12" x14ac:dyDescent="0.35">
      <c r="A75" s="188" t="s">
        <v>483</v>
      </c>
      <c r="B75" s="94">
        <v>12</v>
      </c>
      <c r="C75" s="94">
        <v>7080</v>
      </c>
      <c r="D75" s="95">
        <v>6877.1669999999995</v>
      </c>
      <c r="E75" s="92">
        <v>0.621</v>
      </c>
      <c r="F75" s="93">
        <v>1.3859999999999999</v>
      </c>
      <c r="G75" s="169">
        <v>12</v>
      </c>
      <c r="H75" s="120" t="s">
        <v>473</v>
      </c>
      <c r="I75" s="120" t="s">
        <v>473</v>
      </c>
      <c r="J75" s="120">
        <v>1.0945</v>
      </c>
      <c r="K75" s="120" t="s">
        <v>473</v>
      </c>
      <c r="L75" s="142" t="s">
        <v>473</v>
      </c>
    </row>
    <row r="76" spans="1:12" x14ac:dyDescent="0.35">
      <c r="A76" s="188" t="s">
        <v>484</v>
      </c>
      <c r="B76" s="94">
        <v>1</v>
      </c>
      <c r="C76" s="94" t="s">
        <v>473</v>
      </c>
      <c r="D76" s="95" t="s">
        <v>473</v>
      </c>
      <c r="E76" s="92" t="s">
        <v>473</v>
      </c>
      <c r="F76" s="93" t="s">
        <v>473</v>
      </c>
      <c r="G76" s="169">
        <v>1</v>
      </c>
      <c r="H76" s="120" t="s">
        <v>473</v>
      </c>
      <c r="I76" s="120" t="s">
        <v>473</v>
      </c>
      <c r="J76" s="120" t="s">
        <v>473</v>
      </c>
      <c r="K76" s="120" t="s">
        <v>473</v>
      </c>
      <c r="L76" s="142" t="s">
        <v>473</v>
      </c>
    </row>
    <row r="77" spans="1:12" x14ac:dyDescent="0.35">
      <c r="A77" s="188" t="s">
        <v>485</v>
      </c>
      <c r="B77" s="94">
        <v>3</v>
      </c>
      <c r="C77" s="94" t="s">
        <v>473</v>
      </c>
      <c r="D77" s="95" t="s">
        <v>473</v>
      </c>
      <c r="E77" s="120" t="s">
        <v>473</v>
      </c>
      <c r="F77" s="121" t="s">
        <v>473</v>
      </c>
      <c r="G77" s="169">
        <v>3</v>
      </c>
      <c r="H77" s="120" t="s">
        <v>473</v>
      </c>
      <c r="I77" s="120" t="s">
        <v>473</v>
      </c>
      <c r="J77" s="120" t="s">
        <v>473</v>
      </c>
      <c r="K77" s="120" t="s">
        <v>473</v>
      </c>
      <c r="L77" s="142" t="s">
        <v>473</v>
      </c>
    </row>
    <row r="78" spans="1:12" x14ac:dyDescent="0.35">
      <c r="A78" s="188" t="s">
        <v>486</v>
      </c>
      <c r="B78" s="94">
        <v>4</v>
      </c>
      <c r="C78" s="94" t="s">
        <v>473</v>
      </c>
      <c r="D78" s="95" t="s">
        <v>473</v>
      </c>
      <c r="E78" s="120" t="s">
        <v>473</v>
      </c>
      <c r="F78" s="121" t="s">
        <v>473</v>
      </c>
      <c r="G78" s="169">
        <v>4</v>
      </c>
      <c r="H78" s="120" t="s">
        <v>473</v>
      </c>
      <c r="I78" s="120" t="s">
        <v>473</v>
      </c>
      <c r="J78" s="120" t="s">
        <v>473</v>
      </c>
      <c r="K78" s="120" t="s">
        <v>473</v>
      </c>
      <c r="L78" s="142" t="s">
        <v>473</v>
      </c>
    </row>
    <row r="79" spans="1:12" x14ac:dyDescent="0.35">
      <c r="A79" s="188" t="s">
        <v>487</v>
      </c>
      <c r="B79" s="94">
        <v>11</v>
      </c>
      <c r="C79" s="94">
        <v>8870</v>
      </c>
      <c r="D79" s="95">
        <v>10378.757000000003</v>
      </c>
      <c r="E79" s="120">
        <v>0.47</v>
      </c>
      <c r="F79" s="121">
        <v>1.5029999999999999</v>
      </c>
      <c r="G79" s="169">
        <v>11</v>
      </c>
      <c r="H79" s="120" t="s">
        <v>473</v>
      </c>
      <c r="I79" s="120" t="s">
        <v>473</v>
      </c>
      <c r="J79" s="120">
        <v>0.83</v>
      </c>
      <c r="K79" s="120" t="s">
        <v>473</v>
      </c>
      <c r="L79" s="142" t="s">
        <v>473</v>
      </c>
    </row>
    <row r="80" spans="1:12" x14ac:dyDescent="0.35">
      <c r="A80" s="188" t="s">
        <v>488</v>
      </c>
      <c r="B80" s="94">
        <v>11</v>
      </c>
      <c r="C80" s="94">
        <v>8238</v>
      </c>
      <c r="D80" s="95">
        <v>9867.4659999999985</v>
      </c>
      <c r="E80" s="120">
        <v>0.316</v>
      </c>
      <c r="F80" s="121">
        <v>1.3180000000000001</v>
      </c>
      <c r="G80" s="169">
        <v>11</v>
      </c>
      <c r="H80" s="120" t="s">
        <v>473</v>
      </c>
      <c r="I80" s="120" t="s">
        <v>473</v>
      </c>
      <c r="J80" s="120">
        <v>1.046</v>
      </c>
      <c r="K80" s="120" t="s">
        <v>473</v>
      </c>
      <c r="L80" s="142" t="s">
        <v>473</v>
      </c>
    </row>
    <row r="81" spans="1:12" x14ac:dyDescent="0.35">
      <c r="A81" s="188" t="s">
        <v>489</v>
      </c>
      <c r="B81" s="94">
        <v>4</v>
      </c>
      <c r="C81" s="94" t="s">
        <v>473</v>
      </c>
      <c r="D81" s="95" t="s">
        <v>473</v>
      </c>
      <c r="E81" s="120" t="s">
        <v>473</v>
      </c>
      <c r="F81" s="121" t="s">
        <v>473</v>
      </c>
      <c r="G81" s="169">
        <v>4</v>
      </c>
      <c r="H81" s="120" t="s">
        <v>473</v>
      </c>
      <c r="I81" s="120" t="s">
        <v>473</v>
      </c>
      <c r="J81" s="120" t="s">
        <v>473</v>
      </c>
      <c r="K81" s="120" t="s">
        <v>473</v>
      </c>
      <c r="L81" s="142" t="s">
        <v>473</v>
      </c>
    </row>
    <row r="82" spans="1:12" x14ac:dyDescent="0.35">
      <c r="A82" s="188" t="s">
        <v>490</v>
      </c>
      <c r="B82" s="94">
        <v>7</v>
      </c>
      <c r="C82" s="94" t="s">
        <v>473</v>
      </c>
      <c r="D82" s="95" t="s">
        <v>473</v>
      </c>
      <c r="E82" s="120" t="s">
        <v>473</v>
      </c>
      <c r="F82" s="121" t="s">
        <v>473</v>
      </c>
      <c r="G82" s="169">
        <v>7</v>
      </c>
      <c r="H82" s="120" t="s">
        <v>473</v>
      </c>
      <c r="I82" s="120" t="s">
        <v>473</v>
      </c>
      <c r="J82" s="120" t="s">
        <v>473</v>
      </c>
      <c r="K82" s="120" t="s">
        <v>473</v>
      </c>
      <c r="L82" s="142" t="s">
        <v>473</v>
      </c>
    </row>
    <row r="83" spans="1:12" x14ac:dyDescent="0.35">
      <c r="A83" s="188" t="s">
        <v>491</v>
      </c>
      <c r="B83" s="94">
        <v>9</v>
      </c>
      <c r="C83" s="94" t="s">
        <v>473</v>
      </c>
      <c r="D83" s="95" t="s">
        <v>473</v>
      </c>
      <c r="E83" s="120" t="s">
        <v>473</v>
      </c>
      <c r="F83" s="121" t="s">
        <v>473</v>
      </c>
      <c r="G83" s="169">
        <v>9</v>
      </c>
      <c r="H83" s="120" t="s">
        <v>473</v>
      </c>
      <c r="I83" s="120" t="s">
        <v>473</v>
      </c>
      <c r="J83" s="120" t="s">
        <v>473</v>
      </c>
      <c r="K83" s="120" t="s">
        <v>473</v>
      </c>
      <c r="L83" s="142" t="s">
        <v>473</v>
      </c>
    </row>
    <row r="84" spans="1:12" x14ac:dyDescent="0.35">
      <c r="A84" s="188" t="s">
        <v>492</v>
      </c>
      <c r="B84" s="94">
        <v>7</v>
      </c>
      <c r="C84" s="94" t="s">
        <v>473</v>
      </c>
      <c r="D84" s="95" t="s">
        <v>473</v>
      </c>
      <c r="E84" s="120" t="s">
        <v>473</v>
      </c>
      <c r="F84" s="121" t="s">
        <v>473</v>
      </c>
      <c r="G84" s="169">
        <v>7</v>
      </c>
      <c r="H84" s="120" t="s">
        <v>473</v>
      </c>
      <c r="I84" s="120" t="s">
        <v>473</v>
      </c>
      <c r="J84" s="120" t="s">
        <v>473</v>
      </c>
      <c r="K84" s="120" t="s">
        <v>473</v>
      </c>
      <c r="L84" s="142" t="s">
        <v>473</v>
      </c>
    </row>
    <row r="85" spans="1:12" x14ac:dyDescent="0.35">
      <c r="A85" s="188" t="s">
        <v>493</v>
      </c>
      <c r="B85" s="94">
        <v>6</v>
      </c>
      <c r="C85" s="94" t="s">
        <v>473</v>
      </c>
      <c r="D85" s="95" t="s">
        <v>473</v>
      </c>
      <c r="E85" s="120" t="s">
        <v>473</v>
      </c>
      <c r="F85" s="121" t="s">
        <v>473</v>
      </c>
      <c r="G85" s="169">
        <v>6</v>
      </c>
      <c r="H85" s="120" t="s">
        <v>473</v>
      </c>
      <c r="I85" s="120" t="s">
        <v>473</v>
      </c>
      <c r="J85" s="120" t="s">
        <v>473</v>
      </c>
      <c r="K85" s="120" t="s">
        <v>473</v>
      </c>
      <c r="L85" s="142" t="s">
        <v>473</v>
      </c>
    </row>
    <row r="86" spans="1:12" x14ac:dyDescent="0.35">
      <c r="A86" s="188" t="s">
        <v>494</v>
      </c>
      <c r="B86" s="94">
        <v>2</v>
      </c>
      <c r="C86" s="94" t="s">
        <v>473</v>
      </c>
      <c r="D86" s="95" t="s">
        <v>473</v>
      </c>
      <c r="E86" s="120" t="s">
        <v>473</v>
      </c>
      <c r="F86" s="121" t="s">
        <v>473</v>
      </c>
      <c r="G86" s="169">
        <v>2</v>
      </c>
      <c r="H86" s="120" t="s">
        <v>473</v>
      </c>
      <c r="I86" s="120" t="s">
        <v>473</v>
      </c>
      <c r="J86" s="120" t="s">
        <v>473</v>
      </c>
      <c r="K86" s="120" t="s">
        <v>473</v>
      </c>
      <c r="L86" s="142" t="s">
        <v>473</v>
      </c>
    </row>
    <row r="87" spans="1:12" x14ac:dyDescent="0.35">
      <c r="A87" s="188" t="s">
        <v>495</v>
      </c>
      <c r="B87" s="94">
        <v>7</v>
      </c>
      <c r="C87" s="94" t="s">
        <v>473</v>
      </c>
      <c r="D87" s="95" t="s">
        <v>473</v>
      </c>
      <c r="E87" s="120" t="s">
        <v>473</v>
      </c>
      <c r="F87" s="121" t="s">
        <v>473</v>
      </c>
      <c r="G87" s="169">
        <v>7</v>
      </c>
      <c r="H87" s="120" t="s">
        <v>473</v>
      </c>
      <c r="I87" s="120" t="s">
        <v>473</v>
      </c>
      <c r="J87" s="120" t="s">
        <v>473</v>
      </c>
      <c r="K87" s="120" t="s">
        <v>473</v>
      </c>
      <c r="L87" s="142" t="s">
        <v>473</v>
      </c>
    </row>
    <row r="88" spans="1:12" x14ac:dyDescent="0.35">
      <c r="A88" s="188" t="s">
        <v>496</v>
      </c>
      <c r="B88" s="94">
        <v>11</v>
      </c>
      <c r="C88" s="94">
        <v>16826</v>
      </c>
      <c r="D88" s="95">
        <v>12879.070999999996</v>
      </c>
      <c r="E88" s="120">
        <v>0.80700000000000005</v>
      </c>
      <c r="F88" s="121">
        <v>1.476</v>
      </c>
      <c r="G88" s="169">
        <v>11</v>
      </c>
      <c r="H88" s="120" t="s">
        <v>473</v>
      </c>
      <c r="I88" s="120" t="s">
        <v>473</v>
      </c>
      <c r="J88" s="120">
        <v>0.91100000000000003</v>
      </c>
      <c r="K88" s="120" t="s">
        <v>473</v>
      </c>
      <c r="L88" s="142" t="s">
        <v>473</v>
      </c>
    </row>
    <row r="89" spans="1:12" x14ac:dyDescent="0.35">
      <c r="A89" s="188" t="s">
        <v>497</v>
      </c>
      <c r="B89" s="94">
        <v>10</v>
      </c>
      <c r="C89" s="94">
        <v>14560</v>
      </c>
      <c r="D89" s="95">
        <v>19676.626</v>
      </c>
      <c r="E89" s="120">
        <v>0.61499999999999999</v>
      </c>
      <c r="F89" s="121">
        <v>1.1160000000000001</v>
      </c>
      <c r="G89" s="169">
        <v>10</v>
      </c>
      <c r="H89" s="120" t="s">
        <v>473</v>
      </c>
      <c r="I89" s="120" t="s">
        <v>473</v>
      </c>
      <c r="J89" s="120">
        <v>0.78</v>
      </c>
      <c r="K89" s="120" t="s">
        <v>473</v>
      </c>
      <c r="L89" s="142" t="s">
        <v>473</v>
      </c>
    </row>
    <row r="90" spans="1:12" x14ac:dyDescent="0.35">
      <c r="A90" s="188" t="s">
        <v>498</v>
      </c>
      <c r="B90" s="94">
        <v>5</v>
      </c>
      <c r="C90" s="94" t="s">
        <v>473</v>
      </c>
      <c r="D90" s="95" t="s">
        <v>473</v>
      </c>
      <c r="E90" s="120" t="s">
        <v>473</v>
      </c>
      <c r="F90" s="121" t="s">
        <v>473</v>
      </c>
      <c r="G90" s="169">
        <v>4</v>
      </c>
      <c r="H90" s="120" t="s">
        <v>473</v>
      </c>
      <c r="I90" s="120" t="s">
        <v>473</v>
      </c>
      <c r="J90" s="120" t="s">
        <v>473</v>
      </c>
      <c r="K90" s="120" t="s">
        <v>473</v>
      </c>
      <c r="L90" s="142" t="s">
        <v>473</v>
      </c>
    </row>
    <row r="91" spans="1:12" x14ac:dyDescent="0.35">
      <c r="A91" s="188" t="s">
        <v>499</v>
      </c>
      <c r="B91" s="94">
        <v>4</v>
      </c>
      <c r="C91" s="94" t="s">
        <v>473</v>
      </c>
      <c r="D91" s="95" t="s">
        <v>473</v>
      </c>
      <c r="E91" s="92" t="s">
        <v>473</v>
      </c>
      <c r="F91" s="93" t="s">
        <v>473</v>
      </c>
      <c r="G91" s="169">
        <v>4</v>
      </c>
      <c r="H91" s="120" t="s">
        <v>473</v>
      </c>
      <c r="I91" s="120" t="s">
        <v>473</v>
      </c>
      <c r="J91" s="120" t="s">
        <v>473</v>
      </c>
      <c r="K91" s="120" t="s">
        <v>473</v>
      </c>
      <c r="L91" s="142" t="s">
        <v>473</v>
      </c>
    </row>
    <row r="92" spans="1:12" x14ac:dyDescent="0.35">
      <c r="A92" s="188" t="s">
        <v>500</v>
      </c>
      <c r="B92" s="94">
        <v>16</v>
      </c>
      <c r="C92" s="94">
        <v>15263</v>
      </c>
      <c r="D92" s="95">
        <v>16586.933999999997</v>
      </c>
      <c r="E92" s="120">
        <v>0.60099999999999998</v>
      </c>
      <c r="F92" s="121">
        <v>1.153</v>
      </c>
      <c r="G92" s="169">
        <v>16</v>
      </c>
      <c r="H92" s="120" t="s">
        <v>473</v>
      </c>
      <c r="I92" s="120" t="s">
        <v>473</v>
      </c>
      <c r="J92" s="120">
        <v>0.8075</v>
      </c>
      <c r="K92" s="120" t="s">
        <v>473</v>
      </c>
      <c r="L92" s="142" t="s">
        <v>473</v>
      </c>
    </row>
    <row r="93" spans="1:12" x14ac:dyDescent="0.35">
      <c r="A93" s="188" t="s">
        <v>501</v>
      </c>
      <c r="B93" s="94">
        <v>2</v>
      </c>
      <c r="C93" s="94" t="s">
        <v>473</v>
      </c>
      <c r="D93" s="95" t="s">
        <v>473</v>
      </c>
      <c r="E93" s="92" t="s">
        <v>473</v>
      </c>
      <c r="F93" s="93" t="s">
        <v>473</v>
      </c>
      <c r="G93" s="169">
        <v>2</v>
      </c>
      <c r="H93" s="120" t="s">
        <v>473</v>
      </c>
      <c r="I93" s="120" t="s">
        <v>473</v>
      </c>
      <c r="J93" s="120" t="s">
        <v>473</v>
      </c>
      <c r="K93" s="120" t="s">
        <v>473</v>
      </c>
      <c r="L93" s="142" t="s">
        <v>473</v>
      </c>
    </row>
    <row r="94" spans="1:12" x14ac:dyDescent="0.35">
      <c r="A94" s="188" t="s">
        <v>502</v>
      </c>
      <c r="B94" s="94">
        <v>2</v>
      </c>
      <c r="C94" s="94" t="s">
        <v>473</v>
      </c>
      <c r="D94" s="95" t="s">
        <v>473</v>
      </c>
      <c r="E94" s="120" t="s">
        <v>473</v>
      </c>
      <c r="F94" s="121" t="s">
        <v>473</v>
      </c>
      <c r="G94" s="169">
        <v>2</v>
      </c>
      <c r="H94" s="120" t="s">
        <v>473</v>
      </c>
      <c r="I94" s="120" t="s">
        <v>473</v>
      </c>
      <c r="J94" s="120" t="s">
        <v>473</v>
      </c>
      <c r="K94" s="120" t="s">
        <v>473</v>
      </c>
      <c r="L94" s="142" t="s">
        <v>473</v>
      </c>
    </row>
    <row r="95" spans="1:12" x14ac:dyDescent="0.35">
      <c r="A95" s="188" t="s">
        <v>503</v>
      </c>
      <c r="B95" s="94">
        <v>4</v>
      </c>
      <c r="C95" s="94" t="s">
        <v>473</v>
      </c>
      <c r="D95" s="95" t="s">
        <v>473</v>
      </c>
      <c r="E95" s="120" t="s">
        <v>473</v>
      </c>
      <c r="F95" s="121" t="s">
        <v>473</v>
      </c>
      <c r="G95" s="169">
        <v>4</v>
      </c>
      <c r="H95" s="120" t="s">
        <v>473</v>
      </c>
      <c r="I95" s="120" t="s">
        <v>473</v>
      </c>
      <c r="J95" s="120" t="s">
        <v>473</v>
      </c>
      <c r="K95" s="120" t="s">
        <v>473</v>
      </c>
      <c r="L95" s="142" t="s">
        <v>473</v>
      </c>
    </row>
    <row r="96" spans="1:12" x14ac:dyDescent="0.35">
      <c r="A96" s="188" t="s">
        <v>504</v>
      </c>
      <c r="B96" s="94">
        <v>17</v>
      </c>
      <c r="C96" s="94">
        <v>11645</v>
      </c>
      <c r="D96" s="95">
        <v>10581.597000000002</v>
      </c>
      <c r="E96" s="120">
        <v>0.40100000000000002</v>
      </c>
      <c r="F96" s="121">
        <v>1.1759999999999999</v>
      </c>
      <c r="G96" s="169">
        <v>17</v>
      </c>
      <c r="H96" s="120" t="s">
        <v>473</v>
      </c>
      <c r="I96" s="120" t="s">
        <v>473</v>
      </c>
      <c r="J96" s="120">
        <v>0.90400000000000003</v>
      </c>
      <c r="K96" s="120" t="s">
        <v>473</v>
      </c>
      <c r="L96" s="142" t="s">
        <v>473</v>
      </c>
    </row>
    <row r="97" spans="1:12" x14ac:dyDescent="0.35">
      <c r="A97" s="188" t="s">
        <v>505</v>
      </c>
      <c r="B97" s="94">
        <v>6</v>
      </c>
      <c r="C97" s="94" t="s">
        <v>473</v>
      </c>
      <c r="D97" s="95" t="s">
        <v>473</v>
      </c>
      <c r="E97" s="120" t="s">
        <v>473</v>
      </c>
      <c r="F97" s="121" t="s">
        <v>473</v>
      </c>
      <c r="G97" s="169">
        <v>6</v>
      </c>
      <c r="H97" s="120" t="s">
        <v>473</v>
      </c>
      <c r="I97" s="120" t="s">
        <v>473</v>
      </c>
      <c r="J97" s="120" t="s">
        <v>473</v>
      </c>
      <c r="K97" s="120" t="s">
        <v>473</v>
      </c>
      <c r="L97" s="142" t="s">
        <v>473</v>
      </c>
    </row>
    <row r="98" spans="1:12" x14ac:dyDescent="0.35">
      <c r="A98" s="188" t="s">
        <v>506</v>
      </c>
      <c r="B98" s="94">
        <v>4</v>
      </c>
      <c r="C98" s="94" t="s">
        <v>473</v>
      </c>
      <c r="D98" s="95" t="s">
        <v>473</v>
      </c>
      <c r="E98" s="120" t="s">
        <v>473</v>
      </c>
      <c r="F98" s="121" t="s">
        <v>473</v>
      </c>
      <c r="G98" s="169">
        <v>4</v>
      </c>
      <c r="H98" s="120" t="s">
        <v>473</v>
      </c>
      <c r="I98" s="120" t="s">
        <v>473</v>
      </c>
      <c r="J98" s="120" t="s">
        <v>473</v>
      </c>
      <c r="K98" s="120" t="s">
        <v>473</v>
      </c>
      <c r="L98" s="142" t="s">
        <v>473</v>
      </c>
    </row>
    <row r="99" spans="1:12" x14ac:dyDescent="0.35">
      <c r="A99" s="188" t="s">
        <v>507</v>
      </c>
      <c r="B99" s="94">
        <v>38</v>
      </c>
      <c r="C99" s="94">
        <v>49841</v>
      </c>
      <c r="D99" s="95">
        <v>42408.489000000001</v>
      </c>
      <c r="E99" s="120">
        <v>0.78</v>
      </c>
      <c r="F99" s="121">
        <v>1.288</v>
      </c>
      <c r="G99" s="169">
        <v>37</v>
      </c>
      <c r="H99" s="120">
        <v>0.35899999999999999</v>
      </c>
      <c r="I99" s="120">
        <v>0.59199999999999997</v>
      </c>
      <c r="J99" s="120">
        <v>0.99199999999999999</v>
      </c>
      <c r="K99" s="120">
        <v>1.4570000000000001</v>
      </c>
      <c r="L99" s="142">
        <v>1.8480000000000001</v>
      </c>
    </row>
    <row r="100" spans="1:12" x14ac:dyDescent="0.35">
      <c r="A100" s="188" t="s">
        <v>508</v>
      </c>
      <c r="B100" s="94">
        <v>12</v>
      </c>
      <c r="C100" s="94">
        <v>23384</v>
      </c>
      <c r="D100" s="95">
        <v>29699.194999999996</v>
      </c>
      <c r="E100" s="120">
        <v>0.59099999999999997</v>
      </c>
      <c r="F100" s="121">
        <v>1.248</v>
      </c>
      <c r="G100" s="169">
        <v>12</v>
      </c>
      <c r="H100" s="120" t="s">
        <v>473</v>
      </c>
      <c r="I100" s="120" t="s">
        <v>473</v>
      </c>
      <c r="J100" s="120">
        <v>0.75900000000000001</v>
      </c>
      <c r="K100" s="120" t="s">
        <v>473</v>
      </c>
      <c r="L100" s="142" t="s">
        <v>473</v>
      </c>
    </row>
    <row r="101" spans="1:12" x14ac:dyDescent="0.35">
      <c r="A101" s="188" t="s">
        <v>509</v>
      </c>
      <c r="B101" s="94">
        <v>3</v>
      </c>
      <c r="C101" s="94" t="s">
        <v>473</v>
      </c>
      <c r="D101" s="95" t="s">
        <v>473</v>
      </c>
      <c r="E101" s="120" t="s">
        <v>473</v>
      </c>
      <c r="F101" s="121" t="s">
        <v>473</v>
      </c>
      <c r="G101" s="169">
        <v>3</v>
      </c>
      <c r="H101" s="120" t="s">
        <v>473</v>
      </c>
      <c r="I101" s="120" t="s">
        <v>473</v>
      </c>
      <c r="J101" s="120" t="s">
        <v>473</v>
      </c>
      <c r="K101" s="120" t="s">
        <v>473</v>
      </c>
      <c r="L101" s="142" t="s">
        <v>473</v>
      </c>
    </row>
    <row r="102" spans="1:12" x14ac:dyDescent="0.35">
      <c r="A102" s="188" t="s">
        <v>510</v>
      </c>
      <c r="B102" s="94">
        <v>7</v>
      </c>
      <c r="C102" s="94" t="s">
        <v>473</v>
      </c>
      <c r="D102" s="95" t="s">
        <v>473</v>
      </c>
      <c r="E102" s="92" t="s">
        <v>473</v>
      </c>
      <c r="F102" s="93" t="s">
        <v>473</v>
      </c>
      <c r="G102" s="169">
        <v>7</v>
      </c>
      <c r="H102" s="120" t="s">
        <v>473</v>
      </c>
      <c r="I102" s="120" t="s">
        <v>473</v>
      </c>
      <c r="J102" s="120" t="s">
        <v>473</v>
      </c>
      <c r="K102" s="120" t="s">
        <v>473</v>
      </c>
      <c r="L102" s="142" t="s">
        <v>473</v>
      </c>
    </row>
    <row r="103" spans="1:12" x14ac:dyDescent="0.35">
      <c r="A103" s="188" t="s">
        <v>511</v>
      </c>
      <c r="B103" s="94">
        <v>11</v>
      </c>
      <c r="C103" s="94">
        <v>13689</v>
      </c>
      <c r="D103" s="95">
        <v>20831.775999999991</v>
      </c>
      <c r="E103" s="92">
        <v>0.39600000000000002</v>
      </c>
      <c r="F103" s="93">
        <v>0.94699999999999995</v>
      </c>
      <c r="G103" s="169">
        <v>11</v>
      </c>
      <c r="H103" s="120" t="s">
        <v>473</v>
      </c>
      <c r="I103" s="120" t="s">
        <v>473</v>
      </c>
      <c r="J103" s="120">
        <v>0.60499999999999998</v>
      </c>
      <c r="K103" s="120" t="s">
        <v>473</v>
      </c>
      <c r="L103" s="142" t="s">
        <v>473</v>
      </c>
    </row>
    <row r="104" spans="1:12" x14ac:dyDescent="0.35">
      <c r="A104" s="188" t="s">
        <v>512</v>
      </c>
      <c r="B104" s="94">
        <v>4</v>
      </c>
      <c r="C104" s="94" t="s">
        <v>473</v>
      </c>
      <c r="D104" s="95" t="s">
        <v>473</v>
      </c>
      <c r="E104" s="120" t="s">
        <v>473</v>
      </c>
      <c r="F104" s="121" t="s">
        <v>473</v>
      </c>
      <c r="G104" s="169">
        <v>4</v>
      </c>
      <c r="H104" s="120" t="s">
        <v>473</v>
      </c>
      <c r="I104" s="120" t="s">
        <v>473</v>
      </c>
      <c r="J104" s="120" t="s">
        <v>473</v>
      </c>
      <c r="K104" s="120" t="s">
        <v>473</v>
      </c>
      <c r="L104" s="142" t="s">
        <v>473</v>
      </c>
    </row>
    <row r="105" spans="1:12" x14ac:dyDescent="0.35">
      <c r="A105" s="188" t="s">
        <v>513</v>
      </c>
      <c r="B105" s="94">
        <v>0</v>
      </c>
      <c r="C105" s="94" t="s">
        <v>473</v>
      </c>
      <c r="D105" s="95" t="s">
        <v>473</v>
      </c>
      <c r="E105" s="92" t="s">
        <v>473</v>
      </c>
      <c r="F105" s="93" t="s">
        <v>473</v>
      </c>
      <c r="G105" s="169">
        <v>0</v>
      </c>
      <c r="H105" s="120" t="s">
        <v>473</v>
      </c>
      <c r="I105" s="120" t="s">
        <v>473</v>
      </c>
      <c r="J105" s="120" t="s">
        <v>473</v>
      </c>
      <c r="K105" s="120" t="s">
        <v>473</v>
      </c>
      <c r="L105" s="142" t="s">
        <v>473</v>
      </c>
    </row>
    <row r="106" spans="1:12" x14ac:dyDescent="0.35">
      <c r="A106" s="188" t="s">
        <v>514</v>
      </c>
      <c r="B106" s="94">
        <v>7</v>
      </c>
      <c r="C106" s="94" t="s">
        <v>473</v>
      </c>
      <c r="D106" s="95" t="s">
        <v>473</v>
      </c>
      <c r="E106" s="120" t="s">
        <v>473</v>
      </c>
      <c r="F106" s="121" t="s">
        <v>473</v>
      </c>
      <c r="G106" s="169">
        <v>7</v>
      </c>
      <c r="H106" s="120" t="s">
        <v>473</v>
      </c>
      <c r="I106" s="120" t="s">
        <v>473</v>
      </c>
      <c r="J106" s="120" t="s">
        <v>473</v>
      </c>
      <c r="K106" s="120" t="s">
        <v>473</v>
      </c>
      <c r="L106" s="142" t="s">
        <v>473</v>
      </c>
    </row>
    <row r="107" spans="1:12" x14ac:dyDescent="0.35">
      <c r="A107" s="188" t="s">
        <v>515</v>
      </c>
      <c r="B107" s="94">
        <v>1</v>
      </c>
      <c r="C107" s="94" t="s">
        <v>473</v>
      </c>
      <c r="D107" s="95" t="s">
        <v>473</v>
      </c>
      <c r="E107" s="120" t="s">
        <v>473</v>
      </c>
      <c r="F107" s="121" t="s">
        <v>473</v>
      </c>
      <c r="G107" s="169">
        <v>1</v>
      </c>
      <c r="H107" s="120" t="s">
        <v>473</v>
      </c>
      <c r="I107" s="120" t="s">
        <v>473</v>
      </c>
      <c r="J107" s="120" t="s">
        <v>473</v>
      </c>
      <c r="K107" s="120" t="s">
        <v>473</v>
      </c>
      <c r="L107" s="142" t="s">
        <v>473</v>
      </c>
    </row>
    <row r="108" spans="1:12" x14ac:dyDescent="0.35">
      <c r="A108" s="188" t="s">
        <v>516</v>
      </c>
      <c r="B108" s="94">
        <v>7</v>
      </c>
      <c r="C108" s="94" t="s">
        <v>473</v>
      </c>
      <c r="D108" s="95" t="s">
        <v>473</v>
      </c>
      <c r="E108" s="120" t="s">
        <v>473</v>
      </c>
      <c r="F108" s="121" t="s">
        <v>473</v>
      </c>
      <c r="G108" s="169">
        <v>7</v>
      </c>
      <c r="H108" s="120" t="s">
        <v>473</v>
      </c>
      <c r="I108" s="120" t="s">
        <v>473</v>
      </c>
      <c r="J108" s="120" t="s">
        <v>473</v>
      </c>
      <c r="K108" s="120" t="s">
        <v>473</v>
      </c>
      <c r="L108" s="142" t="s">
        <v>473</v>
      </c>
    </row>
    <row r="109" spans="1:12" x14ac:dyDescent="0.35">
      <c r="A109" s="189" t="s">
        <v>517</v>
      </c>
      <c r="B109" s="94">
        <v>34</v>
      </c>
      <c r="C109" s="94">
        <v>64336</v>
      </c>
      <c r="D109" s="95">
        <v>55127.292000000001</v>
      </c>
      <c r="E109" s="120">
        <v>1.1200000000000001</v>
      </c>
      <c r="F109" s="121">
        <v>1.401</v>
      </c>
      <c r="G109" s="169">
        <v>34</v>
      </c>
      <c r="H109" s="120">
        <v>0.63500000000000001</v>
      </c>
      <c r="I109" s="120">
        <v>0.85899999999999999</v>
      </c>
      <c r="J109" s="120">
        <v>1.2574999999999998</v>
      </c>
      <c r="K109" s="120">
        <v>1.5640000000000001</v>
      </c>
      <c r="L109" s="142">
        <v>1.9419999999999999</v>
      </c>
    </row>
    <row r="110" spans="1:12" x14ac:dyDescent="0.35">
      <c r="A110" s="190" t="s">
        <v>518</v>
      </c>
      <c r="B110" s="94">
        <v>3</v>
      </c>
      <c r="C110" s="94" t="s">
        <v>473</v>
      </c>
      <c r="D110" s="95" t="s">
        <v>473</v>
      </c>
      <c r="E110" s="92" t="s">
        <v>473</v>
      </c>
      <c r="F110" s="93" t="s">
        <v>473</v>
      </c>
      <c r="G110" s="169">
        <v>3</v>
      </c>
      <c r="H110" s="120" t="s">
        <v>473</v>
      </c>
      <c r="I110" s="120" t="s">
        <v>473</v>
      </c>
      <c r="J110" s="120" t="s">
        <v>473</v>
      </c>
      <c r="K110" s="120" t="s">
        <v>473</v>
      </c>
      <c r="L110" s="142" t="s">
        <v>473</v>
      </c>
    </row>
    <row r="111" spans="1:12" x14ac:dyDescent="0.35">
      <c r="A111" s="189" t="s">
        <v>519</v>
      </c>
      <c r="B111" s="94">
        <v>11</v>
      </c>
      <c r="C111" s="94">
        <v>7472</v>
      </c>
      <c r="D111" s="95">
        <v>9455.2829999999994</v>
      </c>
      <c r="E111" s="120">
        <v>0.27300000000000002</v>
      </c>
      <c r="F111" s="121">
        <v>1.448</v>
      </c>
      <c r="G111" s="169">
        <v>11</v>
      </c>
      <c r="H111" s="120" t="s">
        <v>473</v>
      </c>
      <c r="I111" s="120" t="s">
        <v>473</v>
      </c>
      <c r="J111" s="120">
        <v>0.47499999999999998</v>
      </c>
      <c r="K111" s="120" t="s">
        <v>473</v>
      </c>
      <c r="L111" s="142" t="s">
        <v>473</v>
      </c>
    </row>
    <row r="112" spans="1:12" x14ac:dyDescent="0.35">
      <c r="A112" s="188" t="s">
        <v>520</v>
      </c>
      <c r="B112" s="94">
        <v>1</v>
      </c>
      <c r="C112" s="94" t="s">
        <v>473</v>
      </c>
      <c r="D112" s="95" t="s">
        <v>473</v>
      </c>
      <c r="E112" s="120" t="s">
        <v>473</v>
      </c>
      <c r="F112" s="121" t="s">
        <v>473</v>
      </c>
      <c r="G112" s="169">
        <v>1</v>
      </c>
      <c r="H112" s="120" t="s">
        <v>473</v>
      </c>
      <c r="I112" s="120" t="s">
        <v>473</v>
      </c>
      <c r="J112" s="120" t="s">
        <v>473</v>
      </c>
      <c r="K112" s="120" t="s">
        <v>473</v>
      </c>
      <c r="L112" s="142" t="s">
        <v>473</v>
      </c>
    </row>
    <row r="113" spans="1:14" x14ac:dyDescent="0.35">
      <c r="A113" s="188" t="s">
        <v>521</v>
      </c>
      <c r="B113" s="94">
        <v>11</v>
      </c>
      <c r="C113" s="94">
        <v>10384</v>
      </c>
      <c r="D113" s="95">
        <v>13322.031999999999</v>
      </c>
      <c r="E113" s="120">
        <v>0.15</v>
      </c>
      <c r="F113" s="121">
        <v>1.266</v>
      </c>
      <c r="G113" s="169">
        <v>11</v>
      </c>
      <c r="H113" s="120" t="s">
        <v>473</v>
      </c>
      <c r="I113" s="120" t="s">
        <v>473</v>
      </c>
      <c r="J113" s="120">
        <v>0.79500000000000004</v>
      </c>
      <c r="K113" s="120" t="s">
        <v>473</v>
      </c>
      <c r="L113" s="142" t="s">
        <v>473</v>
      </c>
    </row>
    <row r="114" spans="1:14" x14ac:dyDescent="0.35">
      <c r="A114" s="188" t="s">
        <v>522</v>
      </c>
      <c r="B114" s="94">
        <v>6</v>
      </c>
      <c r="C114" s="94" t="s">
        <v>473</v>
      </c>
      <c r="D114" s="95" t="s">
        <v>473</v>
      </c>
      <c r="E114" s="92" t="s">
        <v>473</v>
      </c>
      <c r="F114" s="93" t="s">
        <v>473</v>
      </c>
      <c r="G114" s="169">
        <v>6</v>
      </c>
      <c r="H114" s="120" t="s">
        <v>473</v>
      </c>
      <c r="I114" s="120" t="s">
        <v>473</v>
      </c>
      <c r="J114" s="120" t="s">
        <v>473</v>
      </c>
      <c r="K114" s="120" t="s">
        <v>473</v>
      </c>
      <c r="L114" s="142" t="s">
        <v>473</v>
      </c>
    </row>
    <row r="115" spans="1:14" x14ac:dyDescent="0.35">
      <c r="A115" s="188" t="s">
        <v>523</v>
      </c>
      <c r="B115" s="94">
        <v>1</v>
      </c>
      <c r="C115" s="94" t="s">
        <v>473</v>
      </c>
      <c r="D115" s="95" t="s">
        <v>473</v>
      </c>
      <c r="E115" s="92" t="s">
        <v>473</v>
      </c>
      <c r="F115" s="93" t="s">
        <v>473</v>
      </c>
      <c r="G115" s="169">
        <v>1</v>
      </c>
      <c r="H115" s="120" t="s">
        <v>473</v>
      </c>
      <c r="I115" s="120" t="s">
        <v>473</v>
      </c>
      <c r="J115" s="120" t="s">
        <v>473</v>
      </c>
      <c r="K115" s="120" t="s">
        <v>473</v>
      </c>
      <c r="L115" s="142" t="s">
        <v>473</v>
      </c>
    </row>
    <row r="116" spans="1:14" ht="15" thickBot="1" x14ac:dyDescent="0.4">
      <c r="A116" s="191" t="s">
        <v>524</v>
      </c>
      <c r="B116" s="146">
        <v>1</v>
      </c>
      <c r="C116" s="146" t="s">
        <v>473</v>
      </c>
      <c r="D116" s="147" t="s">
        <v>473</v>
      </c>
      <c r="E116" s="148" t="s">
        <v>473</v>
      </c>
      <c r="F116" s="149" t="s">
        <v>473</v>
      </c>
      <c r="G116" s="170">
        <v>1</v>
      </c>
      <c r="H116" s="148" t="s">
        <v>473</v>
      </c>
      <c r="I116" s="148" t="s">
        <v>473</v>
      </c>
      <c r="J116" s="148" t="s">
        <v>473</v>
      </c>
      <c r="K116" s="148" t="s">
        <v>473</v>
      </c>
      <c r="L116" s="151" t="s">
        <v>473</v>
      </c>
    </row>
    <row r="117" spans="1:14" x14ac:dyDescent="0.35">
      <c r="A117" s="265" t="s">
        <v>668</v>
      </c>
      <c r="B117" s="265"/>
      <c r="C117" s="265"/>
      <c r="D117" s="265"/>
      <c r="E117" s="265"/>
      <c r="F117" s="265"/>
      <c r="G117" s="265"/>
      <c r="H117" s="265"/>
      <c r="I117" s="265"/>
      <c r="J117" s="265"/>
      <c r="K117" s="265"/>
      <c r="L117" s="265"/>
      <c r="M117" s="9"/>
    </row>
    <row r="118" spans="1:14" x14ac:dyDescent="0.35">
      <c r="A118" s="266"/>
      <c r="B118" s="266"/>
      <c r="C118" s="266"/>
      <c r="D118" s="266"/>
      <c r="E118" s="266"/>
      <c r="F118" s="266"/>
      <c r="G118" s="266"/>
      <c r="H118" s="266"/>
      <c r="I118" s="266"/>
      <c r="J118" s="266"/>
      <c r="K118" s="266"/>
      <c r="L118" s="266"/>
      <c r="M118" s="9"/>
    </row>
    <row r="119" spans="1:14" x14ac:dyDescent="0.35">
      <c r="A119" s="215"/>
      <c r="B119" s="8"/>
      <c r="C119" s="202"/>
      <c r="D119" s="202"/>
      <c r="E119" s="1"/>
      <c r="F119" s="9"/>
      <c r="G119" s="9"/>
      <c r="H119" s="202"/>
      <c r="I119" s="9"/>
      <c r="J119" s="9"/>
      <c r="K119" s="9"/>
      <c r="L119" s="9"/>
      <c r="M119" s="9"/>
    </row>
    <row r="120" spans="1:14" x14ac:dyDescent="0.35">
      <c r="A120" s="215"/>
      <c r="B120" s="8"/>
      <c r="C120" s="202"/>
      <c r="D120" s="202"/>
      <c r="E120" s="1"/>
      <c r="F120" s="9"/>
      <c r="G120" s="9"/>
      <c r="H120" s="202"/>
      <c r="I120" s="9"/>
      <c r="J120" s="9"/>
      <c r="K120" s="9"/>
      <c r="L120" s="9"/>
      <c r="M120" s="9"/>
    </row>
    <row r="121" spans="1:14" ht="18.5" thickBot="1" x14ac:dyDescent="0.45">
      <c r="A121" s="131" t="s">
        <v>623</v>
      </c>
      <c r="B121" s="155"/>
      <c r="C121" s="155"/>
      <c r="D121" s="155"/>
      <c r="E121" s="155"/>
      <c r="F121" s="155"/>
      <c r="G121" s="155"/>
      <c r="H121" s="155"/>
      <c r="I121" s="155"/>
      <c r="J121" s="155"/>
      <c r="K121" s="155"/>
      <c r="L121" s="155"/>
      <c r="M121" s="155"/>
    </row>
    <row r="122" spans="1:14" ht="30" customHeight="1" thickBot="1" x14ac:dyDescent="0.4">
      <c r="A122" s="173"/>
      <c r="B122" s="175"/>
      <c r="C122" s="258" t="s">
        <v>167</v>
      </c>
      <c r="D122" s="259"/>
      <c r="E122" s="260" t="s">
        <v>468</v>
      </c>
      <c r="F122" s="261"/>
      <c r="G122" s="262" t="s">
        <v>469</v>
      </c>
      <c r="H122" s="263"/>
      <c r="I122" s="263"/>
      <c r="J122" s="263"/>
      <c r="K122" s="263"/>
      <c r="L122" s="264"/>
    </row>
    <row r="123" spans="1:14" s="90" customFormat="1" ht="44.5" x14ac:dyDescent="0.35">
      <c r="A123" s="187" t="s">
        <v>470</v>
      </c>
      <c r="B123" s="176" t="s">
        <v>471</v>
      </c>
      <c r="C123" s="177" t="s">
        <v>173</v>
      </c>
      <c r="D123" s="178" t="s">
        <v>174</v>
      </c>
      <c r="E123" s="179" t="s">
        <v>176</v>
      </c>
      <c r="F123" s="180" t="s">
        <v>177</v>
      </c>
      <c r="G123" s="179" t="s">
        <v>674</v>
      </c>
      <c r="H123" s="179" t="s">
        <v>180</v>
      </c>
      <c r="I123" s="179" t="s">
        <v>183</v>
      </c>
      <c r="J123" s="179" t="s">
        <v>188</v>
      </c>
      <c r="K123" s="179" t="s">
        <v>193</v>
      </c>
      <c r="L123" s="181" t="s">
        <v>196</v>
      </c>
      <c r="M123" s="154"/>
      <c r="N123" s="154"/>
    </row>
    <row r="124" spans="1:14" x14ac:dyDescent="0.35">
      <c r="A124" s="188" t="s">
        <v>472</v>
      </c>
      <c r="B124" s="94">
        <v>3</v>
      </c>
      <c r="C124" s="94" t="s">
        <v>473</v>
      </c>
      <c r="D124" s="95" t="s">
        <v>473</v>
      </c>
      <c r="E124" s="120" t="s">
        <v>473</v>
      </c>
      <c r="F124" s="121" t="s">
        <v>473</v>
      </c>
      <c r="G124" s="169">
        <v>3</v>
      </c>
      <c r="H124" s="120" t="s">
        <v>473</v>
      </c>
      <c r="I124" s="120" t="s">
        <v>473</v>
      </c>
      <c r="J124" s="120" t="s">
        <v>473</v>
      </c>
      <c r="K124" s="120" t="s">
        <v>473</v>
      </c>
      <c r="L124" s="142" t="s">
        <v>473</v>
      </c>
    </row>
    <row r="125" spans="1:14" x14ac:dyDescent="0.35">
      <c r="A125" s="188" t="s">
        <v>474</v>
      </c>
      <c r="B125" s="94">
        <v>5</v>
      </c>
      <c r="C125" s="94" t="s">
        <v>473</v>
      </c>
      <c r="D125" s="95" t="s">
        <v>473</v>
      </c>
      <c r="E125" s="120" t="s">
        <v>473</v>
      </c>
      <c r="F125" s="121" t="s">
        <v>473</v>
      </c>
      <c r="G125" s="169">
        <v>5</v>
      </c>
      <c r="H125" s="120" t="s">
        <v>473</v>
      </c>
      <c r="I125" s="120" t="s">
        <v>473</v>
      </c>
      <c r="J125" s="120" t="s">
        <v>473</v>
      </c>
      <c r="K125" s="120" t="s">
        <v>473</v>
      </c>
      <c r="L125" s="142" t="s">
        <v>473</v>
      </c>
    </row>
    <row r="126" spans="1:14" x14ac:dyDescent="0.35">
      <c r="A126" s="188" t="s">
        <v>475</v>
      </c>
      <c r="B126" s="94">
        <v>4</v>
      </c>
      <c r="C126" s="94" t="s">
        <v>473</v>
      </c>
      <c r="D126" s="95" t="s">
        <v>473</v>
      </c>
      <c r="E126" s="120" t="s">
        <v>473</v>
      </c>
      <c r="F126" s="121" t="s">
        <v>473</v>
      </c>
      <c r="G126" s="169">
        <v>4</v>
      </c>
      <c r="H126" s="120" t="s">
        <v>473</v>
      </c>
      <c r="I126" s="120" t="s">
        <v>473</v>
      </c>
      <c r="J126" s="120" t="s">
        <v>473</v>
      </c>
      <c r="K126" s="120" t="s">
        <v>473</v>
      </c>
      <c r="L126" s="142" t="s">
        <v>473</v>
      </c>
    </row>
    <row r="127" spans="1:14" x14ac:dyDescent="0.35">
      <c r="A127" s="188" t="s">
        <v>476</v>
      </c>
      <c r="B127" s="94">
        <v>1</v>
      </c>
      <c r="C127" s="94" t="s">
        <v>473</v>
      </c>
      <c r="D127" s="95" t="s">
        <v>473</v>
      </c>
      <c r="E127" s="120" t="s">
        <v>473</v>
      </c>
      <c r="F127" s="121" t="s">
        <v>473</v>
      </c>
      <c r="G127" s="169">
        <v>1</v>
      </c>
      <c r="H127" s="120" t="s">
        <v>473</v>
      </c>
      <c r="I127" s="120" t="s">
        <v>473</v>
      </c>
      <c r="J127" s="120" t="s">
        <v>473</v>
      </c>
      <c r="K127" s="120" t="s">
        <v>473</v>
      </c>
      <c r="L127" s="142" t="s">
        <v>473</v>
      </c>
    </row>
    <row r="128" spans="1:14" x14ac:dyDescent="0.35">
      <c r="A128" s="188" t="s">
        <v>477</v>
      </c>
      <c r="B128" s="94">
        <v>41</v>
      </c>
      <c r="C128" s="94">
        <v>48623</v>
      </c>
      <c r="D128" s="95">
        <v>60074.023999999983</v>
      </c>
      <c r="E128" s="120">
        <v>0.81499999999999995</v>
      </c>
      <c r="F128" s="121">
        <v>1.095</v>
      </c>
      <c r="G128" s="169">
        <v>41</v>
      </c>
      <c r="H128" s="120">
        <v>0.439</v>
      </c>
      <c r="I128" s="120">
        <v>0.57299999999999995</v>
      </c>
      <c r="J128" s="120">
        <v>0.94499999999999995</v>
      </c>
      <c r="K128" s="120">
        <v>1.1559999999999999</v>
      </c>
      <c r="L128" s="142">
        <v>1.5640000000000001</v>
      </c>
    </row>
    <row r="129" spans="1:12" x14ac:dyDescent="0.35">
      <c r="A129" s="188" t="s">
        <v>478</v>
      </c>
      <c r="B129" s="94">
        <v>5</v>
      </c>
      <c r="C129" s="94" t="s">
        <v>473</v>
      </c>
      <c r="D129" s="95" t="s">
        <v>473</v>
      </c>
      <c r="E129" s="92" t="s">
        <v>473</v>
      </c>
      <c r="F129" s="93" t="s">
        <v>473</v>
      </c>
      <c r="G129" s="169">
        <v>5</v>
      </c>
      <c r="H129" s="120" t="s">
        <v>473</v>
      </c>
      <c r="I129" s="120" t="s">
        <v>473</v>
      </c>
      <c r="J129" s="120" t="s">
        <v>473</v>
      </c>
      <c r="K129" s="120" t="s">
        <v>473</v>
      </c>
      <c r="L129" s="142" t="s">
        <v>473</v>
      </c>
    </row>
    <row r="130" spans="1:12" x14ac:dyDescent="0.35">
      <c r="A130" s="188" t="s">
        <v>479</v>
      </c>
      <c r="B130" s="94">
        <v>4</v>
      </c>
      <c r="C130" s="94" t="s">
        <v>473</v>
      </c>
      <c r="D130" s="95" t="s">
        <v>473</v>
      </c>
      <c r="E130" s="92" t="s">
        <v>473</v>
      </c>
      <c r="F130" s="93" t="s">
        <v>473</v>
      </c>
      <c r="G130" s="169">
        <v>4</v>
      </c>
      <c r="H130" s="120" t="s">
        <v>473</v>
      </c>
      <c r="I130" s="120" t="s">
        <v>473</v>
      </c>
      <c r="J130" s="120" t="s">
        <v>473</v>
      </c>
      <c r="K130" s="120" t="s">
        <v>473</v>
      </c>
      <c r="L130" s="142" t="s">
        <v>473</v>
      </c>
    </row>
    <row r="131" spans="1:12" x14ac:dyDescent="0.35">
      <c r="A131" s="188" t="s">
        <v>480</v>
      </c>
      <c r="B131" s="94">
        <v>1</v>
      </c>
      <c r="C131" s="94" t="s">
        <v>473</v>
      </c>
      <c r="D131" s="95" t="s">
        <v>473</v>
      </c>
      <c r="E131" s="120" t="s">
        <v>473</v>
      </c>
      <c r="F131" s="121" t="s">
        <v>473</v>
      </c>
      <c r="G131" s="169">
        <v>1</v>
      </c>
      <c r="H131" s="120" t="s">
        <v>473</v>
      </c>
      <c r="I131" s="120" t="s">
        <v>473</v>
      </c>
      <c r="J131" s="120" t="s">
        <v>473</v>
      </c>
      <c r="K131" s="120" t="s">
        <v>473</v>
      </c>
      <c r="L131" s="142" t="s">
        <v>473</v>
      </c>
    </row>
    <row r="132" spans="1:12" x14ac:dyDescent="0.35">
      <c r="A132" s="188" t="s">
        <v>481</v>
      </c>
      <c r="B132" s="94">
        <v>2</v>
      </c>
      <c r="C132" s="94" t="s">
        <v>473</v>
      </c>
      <c r="D132" s="95" t="s">
        <v>473</v>
      </c>
      <c r="E132" s="120" t="s">
        <v>473</v>
      </c>
      <c r="F132" s="121" t="s">
        <v>473</v>
      </c>
      <c r="G132" s="169">
        <v>2</v>
      </c>
      <c r="H132" s="120" t="s">
        <v>473</v>
      </c>
      <c r="I132" s="120" t="s">
        <v>473</v>
      </c>
      <c r="J132" s="120" t="s">
        <v>473</v>
      </c>
      <c r="K132" s="120" t="s">
        <v>473</v>
      </c>
      <c r="L132" s="142" t="s">
        <v>473</v>
      </c>
    </row>
    <row r="133" spans="1:12" x14ac:dyDescent="0.35">
      <c r="A133" s="188" t="s">
        <v>482</v>
      </c>
      <c r="B133" s="94">
        <v>15</v>
      </c>
      <c r="C133" s="94">
        <v>25021</v>
      </c>
      <c r="D133" s="95">
        <v>22468.213999999996</v>
      </c>
      <c r="E133" s="92">
        <v>0.97699999999999998</v>
      </c>
      <c r="F133" s="93">
        <v>1.2849999999999999</v>
      </c>
      <c r="G133" s="169">
        <v>15</v>
      </c>
      <c r="H133" s="120" t="s">
        <v>473</v>
      </c>
      <c r="I133" s="120" t="s">
        <v>473</v>
      </c>
      <c r="J133" s="120">
        <v>1.26</v>
      </c>
      <c r="K133" s="120" t="s">
        <v>473</v>
      </c>
      <c r="L133" s="142" t="s">
        <v>473</v>
      </c>
    </row>
    <row r="134" spans="1:12" x14ac:dyDescent="0.35">
      <c r="A134" s="188" t="s">
        <v>483</v>
      </c>
      <c r="B134" s="94">
        <v>12</v>
      </c>
      <c r="C134" s="94">
        <v>9549</v>
      </c>
      <c r="D134" s="95">
        <v>7844.9199999999992</v>
      </c>
      <c r="E134" s="120">
        <v>0.79400000000000004</v>
      </c>
      <c r="F134" s="121">
        <v>1.431</v>
      </c>
      <c r="G134" s="169">
        <v>12</v>
      </c>
      <c r="H134" s="120" t="s">
        <v>473</v>
      </c>
      <c r="I134" s="120" t="s">
        <v>473</v>
      </c>
      <c r="J134" s="120">
        <v>1.1054999999999999</v>
      </c>
      <c r="K134" s="120" t="s">
        <v>473</v>
      </c>
      <c r="L134" s="142" t="s">
        <v>473</v>
      </c>
    </row>
    <row r="135" spans="1:12" x14ac:dyDescent="0.35">
      <c r="A135" s="188" t="s">
        <v>484</v>
      </c>
      <c r="B135" s="94">
        <v>1</v>
      </c>
      <c r="C135" s="94" t="s">
        <v>473</v>
      </c>
      <c r="D135" s="95" t="s">
        <v>473</v>
      </c>
      <c r="E135" s="120" t="s">
        <v>473</v>
      </c>
      <c r="F135" s="121" t="s">
        <v>473</v>
      </c>
      <c r="G135" s="169">
        <v>1</v>
      </c>
      <c r="H135" s="120" t="s">
        <v>473</v>
      </c>
      <c r="I135" s="120" t="s">
        <v>473</v>
      </c>
      <c r="J135" s="120" t="s">
        <v>473</v>
      </c>
      <c r="K135" s="120" t="s">
        <v>473</v>
      </c>
      <c r="L135" s="142" t="s">
        <v>473</v>
      </c>
    </row>
    <row r="136" spans="1:12" x14ac:dyDescent="0.35">
      <c r="A136" s="188" t="s">
        <v>485</v>
      </c>
      <c r="B136" s="94">
        <v>3</v>
      </c>
      <c r="C136" s="94" t="s">
        <v>473</v>
      </c>
      <c r="D136" s="95" t="s">
        <v>473</v>
      </c>
      <c r="E136" s="120" t="s">
        <v>473</v>
      </c>
      <c r="F136" s="121" t="s">
        <v>473</v>
      </c>
      <c r="G136" s="169">
        <v>3</v>
      </c>
      <c r="H136" s="120" t="s">
        <v>473</v>
      </c>
      <c r="I136" s="120" t="s">
        <v>473</v>
      </c>
      <c r="J136" s="120" t="s">
        <v>473</v>
      </c>
      <c r="K136" s="120" t="s">
        <v>473</v>
      </c>
      <c r="L136" s="142" t="s">
        <v>473</v>
      </c>
    </row>
    <row r="137" spans="1:12" x14ac:dyDescent="0.35">
      <c r="A137" s="188" t="s">
        <v>486</v>
      </c>
      <c r="B137" s="94">
        <v>4</v>
      </c>
      <c r="C137" s="94" t="s">
        <v>473</v>
      </c>
      <c r="D137" s="95" t="s">
        <v>473</v>
      </c>
      <c r="E137" s="120" t="s">
        <v>473</v>
      </c>
      <c r="F137" s="121" t="s">
        <v>473</v>
      </c>
      <c r="G137" s="169">
        <v>4</v>
      </c>
      <c r="H137" s="120" t="s">
        <v>473</v>
      </c>
      <c r="I137" s="120" t="s">
        <v>473</v>
      </c>
      <c r="J137" s="120" t="s">
        <v>473</v>
      </c>
      <c r="K137" s="120" t="s">
        <v>473</v>
      </c>
      <c r="L137" s="142" t="s">
        <v>473</v>
      </c>
    </row>
    <row r="138" spans="1:12" x14ac:dyDescent="0.35">
      <c r="A138" s="188" t="s">
        <v>487</v>
      </c>
      <c r="B138" s="94">
        <v>11</v>
      </c>
      <c r="C138" s="94">
        <v>13102</v>
      </c>
      <c r="D138" s="95">
        <v>12684.254999999999</v>
      </c>
      <c r="E138" s="120">
        <v>0.83399999999999996</v>
      </c>
      <c r="F138" s="121">
        <v>1.1859999999999999</v>
      </c>
      <c r="G138" s="169">
        <v>11</v>
      </c>
      <c r="H138" s="120" t="s">
        <v>473</v>
      </c>
      <c r="I138" s="120" t="s">
        <v>473</v>
      </c>
      <c r="J138" s="120">
        <v>1.0980000000000001</v>
      </c>
      <c r="K138" s="120" t="s">
        <v>473</v>
      </c>
      <c r="L138" s="142" t="s">
        <v>473</v>
      </c>
    </row>
    <row r="139" spans="1:12" x14ac:dyDescent="0.35">
      <c r="A139" s="188" t="s">
        <v>488</v>
      </c>
      <c r="B139" s="94">
        <v>11</v>
      </c>
      <c r="C139" s="94">
        <v>9370</v>
      </c>
      <c r="D139" s="95">
        <v>10277.044999999998</v>
      </c>
      <c r="E139" s="120">
        <v>0.63900000000000001</v>
      </c>
      <c r="F139" s="121">
        <v>1.4930000000000001</v>
      </c>
      <c r="G139" s="169">
        <v>11</v>
      </c>
      <c r="H139" s="120" t="s">
        <v>473</v>
      </c>
      <c r="I139" s="120" t="s">
        <v>473</v>
      </c>
      <c r="J139" s="120">
        <v>0.85</v>
      </c>
      <c r="K139" s="120" t="s">
        <v>473</v>
      </c>
      <c r="L139" s="142" t="s">
        <v>473</v>
      </c>
    </row>
    <row r="140" spans="1:12" x14ac:dyDescent="0.35">
      <c r="A140" s="188" t="s">
        <v>489</v>
      </c>
      <c r="B140" s="94">
        <v>4</v>
      </c>
      <c r="C140" s="94" t="s">
        <v>473</v>
      </c>
      <c r="D140" s="95" t="s">
        <v>473</v>
      </c>
      <c r="E140" s="120" t="s">
        <v>473</v>
      </c>
      <c r="F140" s="121" t="s">
        <v>473</v>
      </c>
      <c r="G140" s="169">
        <v>4</v>
      </c>
      <c r="H140" s="120" t="s">
        <v>473</v>
      </c>
      <c r="I140" s="120" t="s">
        <v>473</v>
      </c>
      <c r="J140" s="120" t="s">
        <v>473</v>
      </c>
      <c r="K140" s="120" t="s">
        <v>473</v>
      </c>
      <c r="L140" s="142" t="s">
        <v>473</v>
      </c>
    </row>
    <row r="141" spans="1:12" x14ac:dyDescent="0.35">
      <c r="A141" s="188" t="s">
        <v>490</v>
      </c>
      <c r="B141" s="94">
        <v>7</v>
      </c>
      <c r="C141" s="94" t="s">
        <v>473</v>
      </c>
      <c r="D141" s="95" t="s">
        <v>473</v>
      </c>
      <c r="E141" s="120" t="s">
        <v>473</v>
      </c>
      <c r="F141" s="121" t="s">
        <v>473</v>
      </c>
      <c r="G141" s="169">
        <v>7</v>
      </c>
      <c r="H141" s="120" t="s">
        <v>473</v>
      </c>
      <c r="I141" s="120" t="s">
        <v>473</v>
      </c>
      <c r="J141" s="120" t="s">
        <v>473</v>
      </c>
      <c r="K141" s="120" t="s">
        <v>473</v>
      </c>
      <c r="L141" s="142" t="s">
        <v>473</v>
      </c>
    </row>
    <row r="142" spans="1:12" x14ac:dyDescent="0.35">
      <c r="A142" s="188" t="s">
        <v>491</v>
      </c>
      <c r="B142" s="94">
        <v>9</v>
      </c>
      <c r="C142" s="94" t="s">
        <v>473</v>
      </c>
      <c r="D142" s="95" t="s">
        <v>473</v>
      </c>
      <c r="E142" s="120" t="s">
        <v>473</v>
      </c>
      <c r="F142" s="121" t="s">
        <v>473</v>
      </c>
      <c r="G142" s="169">
        <v>9</v>
      </c>
      <c r="H142" s="120" t="s">
        <v>473</v>
      </c>
      <c r="I142" s="120" t="s">
        <v>473</v>
      </c>
      <c r="J142" s="120" t="s">
        <v>473</v>
      </c>
      <c r="K142" s="120" t="s">
        <v>473</v>
      </c>
      <c r="L142" s="142" t="s">
        <v>473</v>
      </c>
    </row>
    <row r="143" spans="1:12" x14ac:dyDescent="0.35">
      <c r="A143" s="188" t="s">
        <v>492</v>
      </c>
      <c r="B143" s="94">
        <v>7</v>
      </c>
      <c r="C143" s="94" t="s">
        <v>473</v>
      </c>
      <c r="D143" s="95" t="s">
        <v>473</v>
      </c>
      <c r="E143" s="120" t="s">
        <v>473</v>
      </c>
      <c r="F143" s="121" t="s">
        <v>473</v>
      </c>
      <c r="G143" s="169">
        <v>7</v>
      </c>
      <c r="H143" s="120" t="s">
        <v>473</v>
      </c>
      <c r="I143" s="120" t="s">
        <v>473</v>
      </c>
      <c r="J143" s="120" t="s">
        <v>473</v>
      </c>
      <c r="K143" s="120" t="s">
        <v>473</v>
      </c>
      <c r="L143" s="142" t="s">
        <v>473</v>
      </c>
    </row>
    <row r="144" spans="1:12" x14ac:dyDescent="0.35">
      <c r="A144" s="188" t="s">
        <v>493</v>
      </c>
      <c r="B144" s="94">
        <v>6</v>
      </c>
      <c r="C144" s="94" t="s">
        <v>473</v>
      </c>
      <c r="D144" s="95" t="s">
        <v>473</v>
      </c>
      <c r="E144" s="120" t="s">
        <v>473</v>
      </c>
      <c r="F144" s="121" t="s">
        <v>473</v>
      </c>
      <c r="G144" s="169">
        <v>6</v>
      </c>
      <c r="H144" s="120" t="s">
        <v>473</v>
      </c>
      <c r="I144" s="120" t="s">
        <v>473</v>
      </c>
      <c r="J144" s="120" t="s">
        <v>473</v>
      </c>
      <c r="K144" s="120" t="s">
        <v>473</v>
      </c>
      <c r="L144" s="142" t="s">
        <v>473</v>
      </c>
    </row>
    <row r="145" spans="1:12" x14ac:dyDescent="0.35">
      <c r="A145" s="188" t="s">
        <v>494</v>
      </c>
      <c r="B145" s="94">
        <v>2</v>
      </c>
      <c r="C145" s="94" t="s">
        <v>473</v>
      </c>
      <c r="D145" s="95" t="s">
        <v>473</v>
      </c>
      <c r="E145" s="120" t="s">
        <v>473</v>
      </c>
      <c r="F145" s="121" t="s">
        <v>473</v>
      </c>
      <c r="G145" s="169">
        <v>2</v>
      </c>
      <c r="H145" s="120" t="s">
        <v>473</v>
      </c>
      <c r="I145" s="120" t="s">
        <v>473</v>
      </c>
      <c r="J145" s="120" t="s">
        <v>473</v>
      </c>
      <c r="K145" s="120" t="s">
        <v>473</v>
      </c>
      <c r="L145" s="142" t="s">
        <v>473</v>
      </c>
    </row>
    <row r="146" spans="1:12" x14ac:dyDescent="0.35">
      <c r="A146" s="188" t="s">
        <v>495</v>
      </c>
      <c r="B146" s="94">
        <v>7</v>
      </c>
      <c r="C146" s="94" t="s">
        <v>473</v>
      </c>
      <c r="D146" s="95" t="s">
        <v>473</v>
      </c>
      <c r="E146" s="120" t="s">
        <v>473</v>
      </c>
      <c r="F146" s="121" t="s">
        <v>473</v>
      </c>
      <c r="G146" s="169">
        <v>7</v>
      </c>
      <c r="H146" s="120" t="s">
        <v>473</v>
      </c>
      <c r="I146" s="120" t="s">
        <v>473</v>
      </c>
      <c r="J146" s="120" t="s">
        <v>473</v>
      </c>
      <c r="K146" s="120" t="s">
        <v>473</v>
      </c>
      <c r="L146" s="142" t="s">
        <v>473</v>
      </c>
    </row>
    <row r="147" spans="1:12" x14ac:dyDescent="0.35">
      <c r="A147" s="188" t="s">
        <v>496</v>
      </c>
      <c r="B147" s="94">
        <v>11</v>
      </c>
      <c r="C147" s="94">
        <v>15025</v>
      </c>
      <c r="D147" s="95">
        <v>12594.087000000003</v>
      </c>
      <c r="E147" s="120">
        <v>0.63200000000000001</v>
      </c>
      <c r="F147" s="121">
        <v>1.6220000000000001</v>
      </c>
      <c r="G147" s="169">
        <v>11</v>
      </c>
      <c r="H147" s="120" t="s">
        <v>473</v>
      </c>
      <c r="I147" s="120" t="s">
        <v>473</v>
      </c>
      <c r="J147" s="120">
        <v>0.872</v>
      </c>
      <c r="K147" s="120" t="s">
        <v>473</v>
      </c>
      <c r="L147" s="142" t="s">
        <v>473</v>
      </c>
    </row>
    <row r="148" spans="1:12" x14ac:dyDescent="0.35">
      <c r="A148" s="188" t="s">
        <v>497</v>
      </c>
      <c r="B148" s="94">
        <v>10</v>
      </c>
      <c r="C148" s="94">
        <v>21231</v>
      </c>
      <c r="D148" s="95">
        <v>17952.316999999999</v>
      </c>
      <c r="E148" s="120">
        <v>0.77500000000000002</v>
      </c>
      <c r="F148" s="121">
        <v>1.518</v>
      </c>
      <c r="G148" s="169">
        <v>10</v>
      </c>
      <c r="H148" s="120" t="s">
        <v>473</v>
      </c>
      <c r="I148" s="120" t="s">
        <v>473</v>
      </c>
      <c r="J148" s="120">
        <v>1.1755</v>
      </c>
      <c r="K148" s="120" t="s">
        <v>473</v>
      </c>
      <c r="L148" s="142" t="s">
        <v>473</v>
      </c>
    </row>
    <row r="149" spans="1:12" x14ac:dyDescent="0.35">
      <c r="A149" s="188" t="s">
        <v>498</v>
      </c>
      <c r="B149" s="94">
        <v>5</v>
      </c>
      <c r="C149" s="94" t="s">
        <v>473</v>
      </c>
      <c r="D149" s="95" t="s">
        <v>473</v>
      </c>
      <c r="E149" s="92" t="s">
        <v>473</v>
      </c>
      <c r="F149" s="93" t="s">
        <v>473</v>
      </c>
      <c r="G149" s="169">
        <v>4</v>
      </c>
      <c r="H149" s="120" t="s">
        <v>473</v>
      </c>
      <c r="I149" s="120" t="s">
        <v>473</v>
      </c>
      <c r="J149" s="120" t="s">
        <v>473</v>
      </c>
      <c r="K149" s="120" t="s">
        <v>473</v>
      </c>
      <c r="L149" s="142" t="s">
        <v>473</v>
      </c>
    </row>
    <row r="150" spans="1:12" x14ac:dyDescent="0.35">
      <c r="A150" s="188" t="s">
        <v>499</v>
      </c>
      <c r="B150" s="94">
        <v>4</v>
      </c>
      <c r="C150" s="94" t="s">
        <v>473</v>
      </c>
      <c r="D150" s="95" t="s">
        <v>473</v>
      </c>
      <c r="E150" s="120" t="s">
        <v>473</v>
      </c>
      <c r="F150" s="121" t="s">
        <v>473</v>
      </c>
      <c r="G150" s="169">
        <v>4</v>
      </c>
      <c r="H150" s="120" t="s">
        <v>473</v>
      </c>
      <c r="I150" s="120" t="s">
        <v>473</v>
      </c>
      <c r="J150" s="120" t="s">
        <v>473</v>
      </c>
      <c r="K150" s="120" t="s">
        <v>473</v>
      </c>
      <c r="L150" s="142" t="s">
        <v>473</v>
      </c>
    </row>
    <row r="151" spans="1:12" x14ac:dyDescent="0.35">
      <c r="A151" s="188" t="s">
        <v>500</v>
      </c>
      <c r="B151" s="94">
        <v>16</v>
      </c>
      <c r="C151" s="94">
        <v>22349</v>
      </c>
      <c r="D151" s="95">
        <v>18212.405000000002</v>
      </c>
      <c r="E151" s="92">
        <v>0.94499999999999995</v>
      </c>
      <c r="F151" s="93">
        <v>1.4710000000000001</v>
      </c>
      <c r="G151" s="169">
        <v>16</v>
      </c>
      <c r="H151" s="120" t="s">
        <v>473</v>
      </c>
      <c r="I151" s="120" t="s">
        <v>473</v>
      </c>
      <c r="J151" s="120">
        <v>1.1720000000000002</v>
      </c>
      <c r="K151" s="120" t="s">
        <v>473</v>
      </c>
      <c r="L151" s="142" t="s">
        <v>473</v>
      </c>
    </row>
    <row r="152" spans="1:12" x14ac:dyDescent="0.35">
      <c r="A152" s="188" t="s">
        <v>501</v>
      </c>
      <c r="B152" s="94">
        <v>2</v>
      </c>
      <c r="C152" s="94" t="s">
        <v>473</v>
      </c>
      <c r="D152" s="95" t="s">
        <v>473</v>
      </c>
      <c r="E152" s="120" t="s">
        <v>473</v>
      </c>
      <c r="F152" s="121" t="s">
        <v>473</v>
      </c>
      <c r="G152" s="169">
        <v>2</v>
      </c>
      <c r="H152" s="120" t="s">
        <v>473</v>
      </c>
      <c r="I152" s="120" t="s">
        <v>473</v>
      </c>
      <c r="J152" s="120" t="s">
        <v>473</v>
      </c>
      <c r="K152" s="120" t="s">
        <v>473</v>
      </c>
      <c r="L152" s="142" t="s">
        <v>473</v>
      </c>
    </row>
    <row r="153" spans="1:12" x14ac:dyDescent="0.35">
      <c r="A153" s="188" t="s">
        <v>502</v>
      </c>
      <c r="B153" s="94">
        <v>2</v>
      </c>
      <c r="C153" s="94" t="s">
        <v>473</v>
      </c>
      <c r="D153" s="95" t="s">
        <v>473</v>
      </c>
      <c r="E153" s="120" t="s">
        <v>473</v>
      </c>
      <c r="F153" s="121" t="s">
        <v>473</v>
      </c>
      <c r="G153" s="169">
        <v>2</v>
      </c>
      <c r="H153" s="120" t="s">
        <v>473</v>
      </c>
      <c r="I153" s="120" t="s">
        <v>473</v>
      </c>
      <c r="J153" s="120" t="s">
        <v>473</v>
      </c>
      <c r="K153" s="120" t="s">
        <v>473</v>
      </c>
      <c r="L153" s="142" t="s">
        <v>473</v>
      </c>
    </row>
    <row r="154" spans="1:12" x14ac:dyDescent="0.35">
      <c r="A154" s="188" t="s">
        <v>503</v>
      </c>
      <c r="B154" s="94">
        <v>4</v>
      </c>
      <c r="C154" s="94" t="s">
        <v>473</v>
      </c>
      <c r="D154" s="95" t="s">
        <v>473</v>
      </c>
      <c r="E154" s="120" t="s">
        <v>473</v>
      </c>
      <c r="F154" s="121" t="s">
        <v>473</v>
      </c>
      <c r="G154" s="169">
        <v>4</v>
      </c>
      <c r="H154" s="120" t="s">
        <v>473</v>
      </c>
      <c r="I154" s="120" t="s">
        <v>473</v>
      </c>
      <c r="J154" s="120" t="s">
        <v>473</v>
      </c>
      <c r="K154" s="120" t="s">
        <v>473</v>
      </c>
      <c r="L154" s="142" t="s">
        <v>473</v>
      </c>
    </row>
    <row r="155" spans="1:12" x14ac:dyDescent="0.35">
      <c r="A155" s="188" t="s">
        <v>504</v>
      </c>
      <c r="B155" s="94">
        <v>17</v>
      </c>
      <c r="C155" s="94">
        <v>14544</v>
      </c>
      <c r="D155" s="95">
        <v>14339.840999999999</v>
      </c>
      <c r="E155" s="120">
        <v>0.63</v>
      </c>
      <c r="F155" s="121">
        <v>1.397</v>
      </c>
      <c r="G155" s="169">
        <v>17</v>
      </c>
      <c r="H155" s="120" t="s">
        <v>473</v>
      </c>
      <c r="I155" s="120" t="s">
        <v>473</v>
      </c>
      <c r="J155" s="120">
        <v>1.2410000000000001</v>
      </c>
      <c r="K155" s="120" t="s">
        <v>473</v>
      </c>
      <c r="L155" s="142" t="s">
        <v>473</v>
      </c>
    </row>
    <row r="156" spans="1:12" x14ac:dyDescent="0.35">
      <c r="A156" s="188" t="s">
        <v>505</v>
      </c>
      <c r="B156" s="94">
        <v>6</v>
      </c>
      <c r="C156" s="94" t="s">
        <v>473</v>
      </c>
      <c r="D156" s="95" t="s">
        <v>473</v>
      </c>
      <c r="E156" s="120" t="s">
        <v>473</v>
      </c>
      <c r="F156" s="121" t="s">
        <v>473</v>
      </c>
      <c r="G156" s="169">
        <v>6</v>
      </c>
      <c r="H156" s="120" t="s">
        <v>473</v>
      </c>
      <c r="I156" s="120" t="s">
        <v>473</v>
      </c>
      <c r="J156" s="120" t="s">
        <v>473</v>
      </c>
      <c r="K156" s="120" t="s">
        <v>473</v>
      </c>
      <c r="L156" s="142" t="s">
        <v>473</v>
      </c>
    </row>
    <row r="157" spans="1:12" x14ac:dyDescent="0.35">
      <c r="A157" s="188" t="s">
        <v>506</v>
      </c>
      <c r="B157" s="94">
        <v>4</v>
      </c>
      <c r="C157" s="94" t="s">
        <v>473</v>
      </c>
      <c r="D157" s="95" t="s">
        <v>473</v>
      </c>
      <c r="E157" s="120" t="s">
        <v>473</v>
      </c>
      <c r="F157" s="121" t="s">
        <v>473</v>
      </c>
      <c r="G157" s="169">
        <v>4</v>
      </c>
      <c r="H157" s="120" t="s">
        <v>473</v>
      </c>
      <c r="I157" s="120" t="s">
        <v>473</v>
      </c>
      <c r="J157" s="120" t="s">
        <v>473</v>
      </c>
      <c r="K157" s="120" t="s">
        <v>473</v>
      </c>
      <c r="L157" s="142" t="s">
        <v>473</v>
      </c>
    </row>
    <row r="158" spans="1:12" x14ac:dyDescent="0.35">
      <c r="A158" s="188" t="s">
        <v>507</v>
      </c>
      <c r="B158" s="94">
        <v>38</v>
      </c>
      <c r="C158" s="94">
        <v>51695</v>
      </c>
      <c r="D158" s="95">
        <v>46838.260999999999</v>
      </c>
      <c r="E158" s="120">
        <v>0.97599999999999998</v>
      </c>
      <c r="F158" s="121">
        <v>1.2809999999999999</v>
      </c>
      <c r="G158" s="169">
        <v>37</v>
      </c>
      <c r="H158" s="120">
        <v>0.29599999999999999</v>
      </c>
      <c r="I158" s="120">
        <v>0.83599999999999997</v>
      </c>
      <c r="J158" s="120">
        <v>1.1819999999999999</v>
      </c>
      <c r="K158" s="120">
        <v>1.363</v>
      </c>
      <c r="L158" s="142">
        <v>1.8089999999999999</v>
      </c>
    </row>
    <row r="159" spans="1:12" x14ac:dyDescent="0.35">
      <c r="A159" s="188" t="s">
        <v>508</v>
      </c>
      <c r="B159" s="94">
        <v>12</v>
      </c>
      <c r="C159" s="94">
        <v>25928</v>
      </c>
      <c r="D159" s="95">
        <v>20373.696999999993</v>
      </c>
      <c r="E159" s="120">
        <v>0.84599999999999997</v>
      </c>
      <c r="F159" s="121">
        <v>1.169</v>
      </c>
      <c r="G159" s="169">
        <v>12</v>
      </c>
      <c r="H159" s="120" t="s">
        <v>473</v>
      </c>
      <c r="I159" s="120" t="s">
        <v>473</v>
      </c>
      <c r="J159" s="120">
        <v>0.98799999999999999</v>
      </c>
      <c r="K159" s="120" t="s">
        <v>473</v>
      </c>
      <c r="L159" s="142" t="s">
        <v>473</v>
      </c>
    </row>
    <row r="160" spans="1:12" x14ac:dyDescent="0.35">
      <c r="A160" s="188" t="s">
        <v>509</v>
      </c>
      <c r="B160" s="94">
        <v>3</v>
      </c>
      <c r="C160" s="94" t="s">
        <v>473</v>
      </c>
      <c r="D160" s="95" t="s">
        <v>473</v>
      </c>
      <c r="E160" s="92" t="s">
        <v>473</v>
      </c>
      <c r="F160" s="93" t="s">
        <v>473</v>
      </c>
      <c r="G160" s="169">
        <v>3</v>
      </c>
      <c r="H160" s="120" t="s">
        <v>473</v>
      </c>
      <c r="I160" s="120" t="s">
        <v>473</v>
      </c>
      <c r="J160" s="120" t="s">
        <v>473</v>
      </c>
      <c r="K160" s="120" t="s">
        <v>473</v>
      </c>
      <c r="L160" s="142" t="s">
        <v>473</v>
      </c>
    </row>
    <row r="161" spans="1:13" x14ac:dyDescent="0.35">
      <c r="A161" s="188" t="s">
        <v>510</v>
      </c>
      <c r="B161" s="94">
        <v>7</v>
      </c>
      <c r="C161" s="94" t="s">
        <v>473</v>
      </c>
      <c r="D161" s="95" t="s">
        <v>473</v>
      </c>
      <c r="E161" s="92" t="s">
        <v>473</v>
      </c>
      <c r="F161" s="93" t="s">
        <v>473</v>
      </c>
      <c r="G161" s="169">
        <v>7</v>
      </c>
      <c r="H161" s="120" t="s">
        <v>473</v>
      </c>
      <c r="I161" s="120" t="s">
        <v>473</v>
      </c>
      <c r="J161" s="120" t="s">
        <v>473</v>
      </c>
      <c r="K161" s="120" t="s">
        <v>473</v>
      </c>
      <c r="L161" s="142" t="s">
        <v>473</v>
      </c>
    </row>
    <row r="162" spans="1:13" x14ac:dyDescent="0.35">
      <c r="A162" s="188" t="s">
        <v>511</v>
      </c>
      <c r="B162" s="94">
        <v>11</v>
      </c>
      <c r="C162" s="94">
        <v>15302</v>
      </c>
      <c r="D162" s="95">
        <v>14554.615000000002</v>
      </c>
      <c r="E162" s="120">
        <v>0.88700000000000001</v>
      </c>
      <c r="F162" s="121">
        <v>1.3380000000000001</v>
      </c>
      <c r="G162" s="169">
        <v>11</v>
      </c>
      <c r="H162" s="120" t="s">
        <v>473</v>
      </c>
      <c r="I162" s="120" t="s">
        <v>473</v>
      </c>
      <c r="J162" s="120">
        <v>1.0469999999999999</v>
      </c>
      <c r="K162" s="120" t="s">
        <v>473</v>
      </c>
      <c r="L162" s="142" t="s">
        <v>473</v>
      </c>
    </row>
    <row r="163" spans="1:13" x14ac:dyDescent="0.35">
      <c r="A163" s="188" t="s">
        <v>512</v>
      </c>
      <c r="B163" s="94">
        <v>4</v>
      </c>
      <c r="C163" s="94" t="s">
        <v>473</v>
      </c>
      <c r="D163" s="95" t="s">
        <v>473</v>
      </c>
      <c r="E163" s="92" t="s">
        <v>473</v>
      </c>
      <c r="F163" s="93" t="s">
        <v>473</v>
      </c>
      <c r="G163" s="169">
        <v>4</v>
      </c>
      <c r="H163" s="120" t="s">
        <v>473</v>
      </c>
      <c r="I163" s="120" t="s">
        <v>473</v>
      </c>
      <c r="J163" s="120" t="s">
        <v>473</v>
      </c>
      <c r="K163" s="120" t="s">
        <v>473</v>
      </c>
      <c r="L163" s="142" t="s">
        <v>473</v>
      </c>
    </row>
    <row r="164" spans="1:13" x14ac:dyDescent="0.35">
      <c r="A164" s="188" t="s">
        <v>513</v>
      </c>
      <c r="B164" s="94">
        <v>0</v>
      </c>
      <c r="C164" s="94" t="s">
        <v>473</v>
      </c>
      <c r="D164" s="95" t="s">
        <v>473</v>
      </c>
      <c r="E164" s="120" t="s">
        <v>473</v>
      </c>
      <c r="F164" s="121" t="s">
        <v>473</v>
      </c>
      <c r="G164" s="169">
        <v>0</v>
      </c>
      <c r="H164" s="120" t="s">
        <v>473</v>
      </c>
      <c r="I164" s="120" t="s">
        <v>473</v>
      </c>
      <c r="J164" s="120" t="s">
        <v>473</v>
      </c>
      <c r="K164" s="120" t="s">
        <v>473</v>
      </c>
      <c r="L164" s="142" t="s">
        <v>473</v>
      </c>
    </row>
    <row r="165" spans="1:13" x14ac:dyDescent="0.35">
      <c r="A165" s="188" t="s">
        <v>514</v>
      </c>
      <c r="B165" s="94">
        <v>7</v>
      </c>
      <c r="C165" s="94" t="s">
        <v>473</v>
      </c>
      <c r="D165" s="95" t="s">
        <v>473</v>
      </c>
      <c r="E165" s="120" t="s">
        <v>473</v>
      </c>
      <c r="F165" s="121" t="s">
        <v>473</v>
      </c>
      <c r="G165" s="169">
        <v>7</v>
      </c>
      <c r="H165" s="120" t="s">
        <v>473</v>
      </c>
      <c r="I165" s="120" t="s">
        <v>473</v>
      </c>
      <c r="J165" s="120" t="s">
        <v>473</v>
      </c>
      <c r="K165" s="120" t="s">
        <v>473</v>
      </c>
      <c r="L165" s="142" t="s">
        <v>473</v>
      </c>
    </row>
    <row r="166" spans="1:13" x14ac:dyDescent="0.35">
      <c r="A166" s="188" t="s">
        <v>515</v>
      </c>
      <c r="B166" s="94">
        <v>1</v>
      </c>
      <c r="C166" s="94" t="s">
        <v>473</v>
      </c>
      <c r="D166" s="95" t="s">
        <v>473</v>
      </c>
      <c r="E166" s="120" t="s">
        <v>473</v>
      </c>
      <c r="F166" s="121" t="s">
        <v>473</v>
      </c>
      <c r="G166" s="169">
        <v>1</v>
      </c>
      <c r="H166" s="120" t="s">
        <v>473</v>
      </c>
      <c r="I166" s="120" t="s">
        <v>473</v>
      </c>
      <c r="J166" s="120" t="s">
        <v>473</v>
      </c>
      <c r="K166" s="120" t="s">
        <v>473</v>
      </c>
      <c r="L166" s="142" t="s">
        <v>473</v>
      </c>
    </row>
    <row r="167" spans="1:13" x14ac:dyDescent="0.35">
      <c r="A167" s="189" t="s">
        <v>516</v>
      </c>
      <c r="B167" s="94">
        <v>7</v>
      </c>
      <c r="C167" s="94" t="s">
        <v>473</v>
      </c>
      <c r="D167" s="95" t="s">
        <v>473</v>
      </c>
      <c r="E167" s="120" t="s">
        <v>473</v>
      </c>
      <c r="F167" s="121" t="s">
        <v>473</v>
      </c>
      <c r="G167" s="169">
        <v>7</v>
      </c>
      <c r="H167" s="120" t="s">
        <v>473</v>
      </c>
      <c r="I167" s="120" t="s">
        <v>473</v>
      </c>
      <c r="J167" s="120" t="s">
        <v>473</v>
      </c>
      <c r="K167" s="120" t="s">
        <v>473</v>
      </c>
      <c r="L167" s="142" t="s">
        <v>473</v>
      </c>
    </row>
    <row r="168" spans="1:13" x14ac:dyDescent="0.35">
      <c r="A168" s="190" t="s">
        <v>517</v>
      </c>
      <c r="B168" s="94">
        <v>34</v>
      </c>
      <c r="C168" s="94">
        <v>69771</v>
      </c>
      <c r="D168" s="95">
        <v>48173.474000000002</v>
      </c>
      <c r="E168" s="92">
        <v>0.98499999999999999</v>
      </c>
      <c r="F168" s="93">
        <v>1.5509999999999999</v>
      </c>
      <c r="G168" s="169">
        <v>34</v>
      </c>
      <c r="H168" s="120">
        <v>0.82699999999999996</v>
      </c>
      <c r="I168" s="120">
        <v>0.94199999999999995</v>
      </c>
      <c r="J168" s="120">
        <v>1.2080000000000002</v>
      </c>
      <c r="K168" s="120">
        <v>1.5549999999999999</v>
      </c>
      <c r="L168" s="142">
        <v>1.734</v>
      </c>
    </row>
    <row r="169" spans="1:13" x14ac:dyDescent="0.35">
      <c r="A169" s="189" t="s">
        <v>518</v>
      </c>
      <c r="B169" s="94">
        <v>3</v>
      </c>
      <c r="C169" s="94" t="s">
        <v>473</v>
      </c>
      <c r="D169" s="95" t="s">
        <v>473</v>
      </c>
      <c r="E169" s="120" t="s">
        <v>473</v>
      </c>
      <c r="F169" s="121" t="s">
        <v>473</v>
      </c>
      <c r="G169" s="169">
        <v>3</v>
      </c>
      <c r="H169" s="120" t="s">
        <v>473</v>
      </c>
      <c r="I169" s="120" t="s">
        <v>473</v>
      </c>
      <c r="J169" s="120" t="s">
        <v>473</v>
      </c>
      <c r="K169" s="120" t="s">
        <v>473</v>
      </c>
      <c r="L169" s="142" t="s">
        <v>473</v>
      </c>
    </row>
    <row r="170" spans="1:13" x14ac:dyDescent="0.35">
      <c r="A170" s="188" t="s">
        <v>519</v>
      </c>
      <c r="B170" s="94">
        <v>11</v>
      </c>
      <c r="C170" s="94">
        <v>9200</v>
      </c>
      <c r="D170" s="95">
        <v>9723.7319999999982</v>
      </c>
      <c r="E170" s="120">
        <v>0.63300000000000001</v>
      </c>
      <c r="F170" s="121">
        <v>1.4910000000000001</v>
      </c>
      <c r="G170" s="169">
        <v>11</v>
      </c>
      <c r="H170" s="120" t="s">
        <v>473</v>
      </c>
      <c r="I170" s="120" t="s">
        <v>473</v>
      </c>
      <c r="J170" s="120">
        <v>0.78500000000000003</v>
      </c>
      <c r="K170" s="120" t="s">
        <v>473</v>
      </c>
      <c r="L170" s="142" t="s">
        <v>473</v>
      </c>
    </row>
    <row r="171" spans="1:13" x14ac:dyDescent="0.35">
      <c r="A171" s="188" t="s">
        <v>520</v>
      </c>
      <c r="B171" s="94">
        <v>1</v>
      </c>
      <c r="C171" s="94" t="s">
        <v>473</v>
      </c>
      <c r="D171" s="95" t="s">
        <v>473</v>
      </c>
      <c r="E171" s="120" t="s">
        <v>473</v>
      </c>
      <c r="F171" s="121" t="s">
        <v>473</v>
      </c>
      <c r="G171" s="169">
        <v>1</v>
      </c>
      <c r="H171" s="120" t="s">
        <v>473</v>
      </c>
      <c r="I171" s="120" t="s">
        <v>473</v>
      </c>
      <c r="J171" s="120" t="s">
        <v>473</v>
      </c>
      <c r="K171" s="120" t="s">
        <v>473</v>
      </c>
      <c r="L171" s="142" t="s">
        <v>473</v>
      </c>
    </row>
    <row r="172" spans="1:13" x14ac:dyDescent="0.35">
      <c r="A172" s="188" t="s">
        <v>521</v>
      </c>
      <c r="B172" s="94">
        <v>11</v>
      </c>
      <c r="C172" s="94">
        <v>11925</v>
      </c>
      <c r="D172" s="95">
        <v>12469.301000000003</v>
      </c>
      <c r="E172" s="92">
        <v>0.55200000000000005</v>
      </c>
      <c r="F172" s="93">
        <v>1.141</v>
      </c>
      <c r="G172" s="169">
        <v>11</v>
      </c>
      <c r="H172" s="120" t="s">
        <v>473</v>
      </c>
      <c r="I172" s="120" t="s">
        <v>473</v>
      </c>
      <c r="J172" s="120">
        <v>0.68799999999999994</v>
      </c>
      <c r="K172" s="120" t="s">
        <v>473</v>
      </c>
      <c r="L172" s="142" t="s">
        <v>473</v>
      </c>
    </row>
    <row r="173" spans="1:13" x14ac:dyDescent="0.35">
      <c r="A173" s="188" t="s">
        <v>522</v>
      </c>
      <c r="B173" s="94">
        <v>6</v>
      </c>
      <c r="C173" s="94" t="s">
        <v>473</v>
      </c>
      <c r="D173" s="95" t="s">
        <v>473</v>
      </c>
      <c r="E173" s="92" t="s">
        <v>473</v>
      </c>
      <c r="F173" s="93" t="s">
        <v>473</v>
      </c>
      <c r="G173" s="169">
        <v>6</v>
      </c>
      <c r="H173" s="120" t="s">
        <v>473</v>
      </c>
      <c r="I173" s="120" t="s">
        <v>473</v>
      </c>
      <c r="J173" s="120" t="s">
        <v>473</v>
      </c>
      <c r="K173" s="120" t="s">
        <v>473</v>
      </c>
      <c r="L173" s="142" t="s">
        <v>473</v>
      </c>
    </row>
    <row r="174" spans="1:13" x14ac:dyDescent="0.35">
      <c r="A174" s="188" t="s">
        <v>523</v>
      </c>
      <c r="B174" s="94">
        <v>1</v>
      </c>
      <c r="C174" s="94" t="s">
        <v>473</v>
      </c>
      <c r="D174" s="95" t="s">
        <v>473</v>
      </c>
      <c r="E174" s="120" t="s">
        <v>473</v>
      </c>
      <c r="F174" s="121" t="s">
        <v>473</v>
      </c>
      <c r="G174" s="169">
        <v>1</v>
      </c>
      <c r="H174" s="120" t="s">
        <v>473</v>
      </c>
      <c r="I174" s="120" t="s">
        <v>473</v>
      </c>
      <c r="J174" s="120" t="s">
        <v>473</v>
      </c>
      <c r="K174" s="120" t="s">
        <v>473</v>
      </c>
      <c r="L174" s="142" t="s">
        <v>473</v>
      </c>
    </row>
    <row r="175" spans="1:13" ht="15" thickBot="1" x14ac:dyDescent="0.4">
      <c r="A175" s="191" t="s">
        <v>524</v>
      </c>
      <c r="B175" s="146">
        <v>1</v>
      </c>
      <c r="C175" s="146" t="s">
        <v>473</v>
      </c>
      <c r="D175" s="147" t="s">
        <v>473</v>
      </c>
      <c r="E175" s="148" t="s">
        <v>473</v>
      </c>
      <c r="F175" s="149" t="s">
        <v>473</v>
      </c>
      <c r="G175" s="170">
        <v>1</v>
      </c>
      <c r="H175" s="148" t="s">
        <v>473</v>
      </c>
      <c r="I175" s="148" t="s">
        <v>473</v>
      </c>
      <c r="J175" s="148" t="s">
        <v>473</v>
      </c>
      <c r="K175" s="148" t="s">
        <v>473</v>
      </c>
      <c r="L175" s="151" t="s">
        <v>473</v>
      </c>
    </row>
    <row r="176" spans="1:13" x14ac:dyDescent="0.35">
      <c r="A176" s="265" t="s">
        <v>668</v>
      </c>
      <c r="B176" s="265"/>
      <c r="C176" s="265"/>
      <c r="D176" s="265"/>
      <c r="E176" s="265"/>
      <c r="F176" s="265"/>
      <c r="G176" s="265"/>
      <c r="H176" s="265"/>
      <c r="I176" s="265"/>
      <c r="J176" s="265"/>
      <c r="K176" s="265"/>
      <c r="L176" s="265"/>
      <c r="M176" s="9"/>
    </row>
    <row r="177" spans="1:14" x14ac:dyDescent="0.35">
      <c r="A177" s="266"/>
      <c r="B177" s="266"/>
      <c r="C177" s="266"/>
      <c r="D177" s="266"/>
      <c r="E177" s="266"/>
      <c r="F177" s="266"/>
      <c r="G177" s="266"/>
      <c r="H177" s="266"/>
      <c r="I177" s="266"/>
      <c r="J177" s="266"/>
      <c r="K177" s="266"/>
      <c r="L177" s="266"/>
      <c r="M177" s="9"/>
    </row>
    <row r="178" spans="1:14" x14ac:dyDescent="0.35">
      <c r="A178" s="215"/>
      <c r="B178" s="8"/>
      <c r="C178" s="202"/>
      <c r="D178" s="202"/>
      <c r="E178" s="1"/>
      <c r="F178" s="9"/>
      <c r="G178" s="9"/>
      <c r="H178" s="202"/>
      <c r="I178" s="9"/>
      <c r="J178" s="9"/>
      <c r="K178" s="9"/>
      <c r="L178" s="9"/>
      <c r="M178" s="9"/>
    </row>
    <row r="179" spans="1:14" x14ac:dyDescent="0.35">
      <c r="A179" s="215"/>
      <c r="B179" s="8"/>
      <c r="C179" s="202"/>
      <c r="D179" s="202"/>
      <c r="E179" s="1"/>
      <c r="F179" s="9"/>
      <c r="G179" s="9"/>
      <c r="H179" s="202"/>
      <c r="I179" s="9"/>
      <c r="J179" s="9"/>
      <c r="K179" s="9"/>
      <c r="L179" s="9"/>
      <c r="M179" s="9"/>
    </row>
    <row r="180" spans="1:14" ht="18.5" thickBot="1" x14ac:dyDescent="0.45">
      <c r="A180" s="131" t="s">
        <v>624</v>
      </c>
      <c r="B180" s="155"/>
      <c r="C180" s="155"/>
      <c r="D180" s="155"/>
      <c r="E180" s="155"/>
      <c r="F180" s="155"/>
      <c r="G180" s="155"/>
      <c r="H180" s="155"/>
      <c r="I180" s="155"/>
      <c r="J180" s="155"/>
      <c r="K180" s="155"/>
      <c r="L180" s="155"/>
      <c r="M180" s="155"/>
    </row>
    <row r="181" spans="1:14" ht="30" customHeight="1" thickBot="1" x14ac:dyDescent="0.4">
      <c r="A181" s="173"/>
      <c r="B181" s="175"/>
      <c r="C181" s="258" t="s">
        <v>167</v>
      </c>
      <c r="D181" s="259"/>
      <c r="E181" s="260" t="s">
        <v>468</v>
      </c>
      <c r="F181" s="261"/>
      <c r="G181" s="262" t="s">
        <v>469</v>
      </c>
      <c r="H181" s="263"/>
      <c r="I181" s="263"/>
      <c r="J181" s="263"/>
      <c r="K181" s="263"/>
      <c r="L181" s="264"/>
    </row>
    <row r="182" spans="1:14" s="90" customFormat="1" ht="44.5" x14ac:dyDescent="0.35">
      <c r="A182" s="187" t="s">
        <v>470</v>
      </c>
      <c r="B182" s="176" t="s">
        <v>471</v>
      </c>
      <c r="C182" s="177" t="s">
        <v>173</v>
      </c>
      <c r="D182" s="178" t="s">
        <v>174</v>
      </c>
      <c r="E182" s="179" t="s">
        <v>176</v>
      </c>
      <c r="F182" s="180" t="s">
        <v>177</v>
      </c>
      <c r="G182" s="179" t="s">
        <v>674</v>
      </c>
      <c r="H182" s="179" t="s">
        <v>180</v>
      </c>
      <c r="I182" s="179" t="s">
        <v>183</v>
      </c>
      <c r="J182" s="179" t="s">
        <v>188</v>
      </c>
      <c r="K182" s="179" t="s">
        <v>193</v>
      </c>
      <c r="L182" s="181" t="s">
        <v>196</v>
      </c>
      <c r="M182" s="154"/>
      <c r="N182" s="154"/>
    </row>
    <row r="183" spans="1:14" x14ac:dyDescent="0.35">
      <c r="A183" s="188" t="s">
        <v>472</v>
      </c>
      <c r="B183" s="94">
        <v>3</v>
      </c>
      <c r="C183" s="94" t="s">
        <v>473</v>
      </c>
      <c r="D183" s="95" t="s">
        <v>473</v>
      </c>
      <c r="E183" s="120" t="s">
        <v>473</v>
      </c>
      <c r="F183" s="121" t="s">
        <v>473</v>
      </c>
      <c r="G183" s="169">
        <v>3</v>
      </c>
      <c r="H183" s="120" t="s">
        <v>473</v>
      </c>
      <c r="I183" s="120" t="s">
        <v>473</v>
      </c>
      <c r="J183" s="120" t="s">
        <v>473</v>
      </c>
      <c r="K183" s="120" t="s">
        <v>473</v>
      </c>
      <c r="L183" s="142" t="s">
        <v>473</v>
      </c>
    </row>
    <row r="184" spans="1:14" x14ac:dyDescent="0.35">
      <c r="A184" s="188" t="s">
        <v>474</v>
      </c>
      <c r="B184" s="94">
        <v>5</v>
      </c>
      <c r="C184" s="94" t="s">
        <v>473</v>
      </c>
      <c r="D184" s="95" t="s">
        <v>473</v>
      </c>
      <c r="E184" s="120" t="s">
        <v>473</v>
      </c>
      <c r="F184" s="121" t="s">
        <v>473</v>
      </c>
      <c r="G184" s="169">
        <v>5</v>
      </c>
      <c r="H184" s="120" t="s">
        <v>473</v>
      </c>
      <c r="I184" s="120" t="s">
        <v>473</v>
      </c>
      <c r="J184" s="120" t="s">
        <v>473</v>
      </c>
      <c r="K184" s="120" t="s">
        <v>473</v>
      </c>
      <c r="L184" s="142" t="s">
        <v>473</v>
      </c>
    </row>
    <row r="185" spans="1:14" x14ac:dyDescent="0.35">
      <c r="A185" s="188" t="s">
        <v>475</v>
      </c>
      <c r="B185" s="94">
        <v>4</v>
      </c>
      <c r="C185" s="94" t="s">
        <v>473</v>
      </c>
      <c r="D185" s="95" t="s">
        <v>473</v>
      </c>
      <c r="E185" s="120" t="s">
        <v>473</v>
      </c>
      <c r="F185" s="121" t="s">
        <v>473</v>
      </c>
      <c r="G185" s="169">
        <v>4</v>
      </c>
      <c r="H185" s="120" t="s">
        <v>473</v>
      </c>
      <c r="I185" s="120" t="s">
        <v>473</v>
      </c>
      <c r="J185" s="120" t="s">
        <v>473</v>
      </c>
      <c r="K185" s="120" t="s">
        <v>473</v>
      </c>
      <c r="L185" s="142" t="s">
        <v>473</v>
      </c>
    </row>
    <row r="186" spans="1:14" x14ac:dyDescent="0.35">
      <c r="A186" s="188" t="s">
        <v>476</v>
      </c>
      <c r="B186" s="94">
        <v>1</v>
      </c>
      <c r="C186" s="94" t="s">
        <v>473</v>
      </c>
      <c r="D186" s="95" t="s">
        <v>473</v>
      </c>
      <c r="E186" s="120" t="s">
        <v>473</v>
      </c>
      <c r="F186" s="121" t="s">
        <v>473</v>
      </c>
      <c r="G186" s="169">
        <v>1</v>
      </c>
      <c r="H186" s="120" t="s">
        <v>473</v>
      </c>
      <c r="I186" s="120" t="s">
        <v>473</v>
      </c>
      <c r="J186" s="120" t="s">
        <v>473</v>
      </c>
      <c r="K186" s="120" t="s">
        <v>473</v>
      </c>
      <c r="L186" s="142" t="s">
        <v>473</v>
      </c>
    </row>
    <row r="187" spans="1:14" x14ac:dyDescent="0.35">
      <c r="A187" s="188" t="s">
        <v>477</v>
      </c>
      <c r="B187" s="94">
        <v>41</v>
      </c>
      <c r="C187" s="94">
        <v>25102</v>
      </c>
      <c r="D187" s="95">
        <v>39782.445000000014</v>
      </c>
      <c r="E187" s="92">
        <v>0.438</v>
      </c>
      <c r="F187" s="93">
        <v>0.63400000000000001</v>
      </c>
      <c r="G187" s="169">
        <v>41</v>
      </c>
      <c r="H187" s="120">
        <v>0.28899999999999998</v>
      </c>
      <c r="I187" s="120">
        <v>0.38100000000000001</v>
      </c>
      <c r="J187" s="120">
        <v>0.51200000000000001</v>
      </c>
      <c r="K187" s="120">
        <v>0.67800000000000005</v>
      </c>
      <c r="L187" s="142">
        <v>0.96899999999999997</v>
      </c>
    </row>
    <row r="188" spans="1:14" x14ac:dyDescent="0.35">
      <c r="A188" s="188" t="s">
        <v>478</v>
      </c>
      <c r="B188" s="94">
        <v>5</v>
      </c>
      <c r="C188" s="94" t="s">
        <v>473</v>
      </c>
      <c r="D188" s="95" t="s">
        <v>473</v>
      </c>
      <c r="E188" s="92" t="s">
        <v>473</v>
      </c>
      <c r="F188" s="93" t="s">
        <v>473</v>
      </c>
      <c r="G188" s="169">
        <v>5</v>
      </c>
      <c r="H188" s="120" t="s">
        <v>473</v>
      </c>
      <c r="I188" s="120" t="s">
        <v>473</v>
      </c>
      <c r="J188" s="120" t="s">
        <v>473</v>
      </c>
      <c r="K188" s="120" t="s">
        <v>473</v>
      </c>
      <c r="L188" s="142" t="s">
        <v>473</v>
      </c>
    </row>
    <row r="189" spans="1:14" x14ac:dyDescent="0.35">
      <c r="A189" s="188" t="s">
        <v>479</v>
      </c>
      <c r="B189" s="94">
        <v>4</v>
      </c>
      <c r="C189" s="94" t="s">
        <v>473</v>
      </c>
      <c r="D189" s="95" t="s">
        <v>473</v>
      </c>
      <c r="E189" s="120" t="s">
        <v>473</v>
      </c>
      <c r="F189" s="121" t="s">
        <v>473</v>
      </c>
      <c r="G189" s="169">
        <v>4</v>
      </c>
      <c r="H189" s="120" t="s">
        <v>473</v>
      </c>
      <c r="I189" s="120" t="s">
        <v>473</v>
      </c>
      <c r="J189" s="120" t="s">
        <v>473</v>
      </c>
      <c r="K189" s="120" t="s">
        <v>473</v>
      </c>
      <c r="L189" s="142" t="s">
        <v>473</v>
      </c>
    </row>
    <row r="190" spans="1:14" x14ac:dyDescent="0.35">
      <c r="A190" s="188" t="s">
        <v>480</v>
      </c>
      <c r="B190" s="94">
        <v>1</v>
      </c>
      <c r="C190" s="94" t="s">
        <v>473</v>
      </c>
      <c r="D190" s="95" t="s">
        <v>473</v>
      </c>
      <c r="E190" s="120" t="s">
        <v>473</v>
      </c>
      <c r="F190" s="121" t="s">
        <v>473</v>
      </c>
      <c r="G190" s="169">
        <v>1</v>
      </c>
      <c r="H190" s="120" t="s">
        <v>473</v>
      </c>
      <c r="I190" s="120" t="s">
        <v>473</v>
      </c>
      <c r="J190" s="120" t="s">
        <v>473</v>
      </c>
      <c r="K190" s="120" t="s">
        <v>473</v>
      </c>
      <c r="L190" s="142" t="s">
        <v>473</v>
      </c>
    </row>
    <row r="191" spans="1:14" x14ac:dyDescent="0.35">
      <c r="A191" s="188" t="s">
        <v>481</v>
      </c>
      <c r="B191" s="94">
        <v>2</v>
      </c>
      <c r="C191" s="94" t="s">
        <v>473</v>
      </c>
      <c r="D191" s="95" t="s">
        <v>473</v>
      </c>
      <c r="E191" s="92" t="s">
        <v>473</v>
      </c>
      <c r="F191" s="93" t="s">
        <v>473</v>
      </c>
      <c r="G191" s="169">
        <v>2</v>
      </c>
      <c r="H191" s="120" t="s">
        <v>473</v>
      </c>
      <c r="I191" s="120" t="s">
        <v>473</v>
      </c>
      <c r="J191" s="120" t="s">
        <v>473</v>
      </c>
      <c r="K191" s="120" t="s">
        <v>473</v>
      </c>
      <c r="L191" s="142" t="s">
        <v>473</v>
      </c>
    </row>
    <row r="192" spans="1:14" x14ac:dyDescent="0.35">
      <c r="A192" s="188" t="s">
        <v>482</v>
      </c>
      <c r="B192" s="94">
        <v>15</v>
      </c>
      <c r="C192" s="94">
        <v>19851</v>
      </c>
      <c r="D192" s="95">
        <v>18475.451000000001</v>
      </c>
      <c r="E192" s="120">
        <v>0.70699999999999996</v>
      </c>
      <c r="F192" s="121">
        <v>1.218</v>
      </c>
      <c r="G192" s="169">
        <v>15</v>
      </c>
      <c r="H192" s="120" t="s">
        <v>473</v>
      </c>
      <c r="I192" s="120" t="s">
        <v>473</v>
      </c>
      <c r="J192" s="120">
        <v>1.0489999999999999</v>
      </c>
      <c r="K192" s="120" t="s">
        <v>473</v>
      </c>
      <c r="L192" s="142" t="s">
        <v>473</v>
      </c>
    </row>
    <row r="193" spans="1:12" x14ac:dyDescent="0.35">
      <c r="A193" s="188" t="s">
        <v>483</v>
      </c>
      <c r="B193" s="94">
        <v>12</v>
      </c>
      <c r="C193" s="94">
        <v>5514</v>
      </c>
      <c r="D193" s="95">
        <v>6012.610999999999</v>
      </c>
      <c r="E193" s="92">
        <v>0.58099999999999996</v>
      </c>
      <c r="F193" s="93">
        <v>1.145</v>
      </c>
      <c r="G193" s="169">
        <v>12</v>
      </c>
      <c r="H193" s="120" t="s">
        <v>473</v>
      </c>
      <c r="I193" s="120" t="s">
        <v>473</v>
      </c>
      <c r="J193" s="120">
        <v>0.88149999999999995</v>
      </c>
      <c r="K193" s="120" t="s">
        <v>473</v>
      </c>
      <c r="L193" s="142" t="s">
        <v>473</v>
      </c>
    </row>
    <row r="194" spans="1:12" x14ac:dyDescent="0.35">
      <c r="A194" s="188" t="s">
        <v>484</v>
      </c>
      <c r="B194" s="94">
        <v>1</v>
      </c>
      <c r="C194" s="94" t="s">
        <v>473</v>
      </c>
      <c r="D194" s="95" t="s">
        <v>473</v>
      </c>
      <c r="E194" s="120" t="s">
        <v>473</v>
      </c>
      <c r="F194" s="121" t="s">
        <v>473</v>
      </c>
      <c r="G194" s="169">
        <v>1</v>
      </c>
      <c r="H194" s="120" t="s">
        <v>473</v>
      </c>
      <c r="I194" s="120" t="s">
        <v>473</v>
      </c>
      <c r="J194" s="120" t="s">
        <v>473</v>
      </c>
      <c r="K194" s="120" t="s">
        <v>473</v>
      </c>
      <c r="L194" s="142" t="s">
        <v>473</v>
      </c>
    </row>
    <row r="195" spans="1:12" x14ac:dyDescent="0.35">
      <c r="A195" s="188" t="s">
        <v>485</v>
      </c>
      <c r="B195" s="94">
        <v>3</v>
      </c>
      <c r="C195" s="94" t="s">
        <v>473</v>
      </c>
      <c r="D195" s="95" t="s">
        <v>473</v>
      </c>
      <c r="E195" s="120" t="s">
        <v>473</v>
      </c>
      <c r="F195" s="121" t="s">
        <v>473</v>
      </c>
      <c r="G195" s="169">
        <v>3</v>
      </c>
      <c r="H195" s="120" t="s">
        <v>473</v>
      </c>
      <c r="I195" s="120" t="s">
        <v>473</v>
      </c>
      <c r="J195" s="120" t="s">
        <v>473</v>
      </c>
      <c r="K195" s="120" t="s">
        <v>473</v>
      </c>
      <c r="L195" s="142" t="s">
        <v>473</v>
      </c>
    </row>
    <row r="196" spans="1:12" x14ac:dyDescent="0.35">
      <c r="A196" s="188" t="s">
        <v>486</v>
      </c>
      <c r="B196" s="94">
        <v>4</v>
      </c>
      <c r="C196" s="94" t="s">
        <v>473</v>
      </c>
      <c r="D196" s="95" t="s">
        <v>473</v>
      </c>
      <c r="E196" s="120" t="s">
        <v>473</v>
      </c>
      <c r="F196" s="121" t="s">
        <v>473</v>
      </c>
      <c r="G196" s="169">
        <v>4</v>
      </c>
      <c r="H196" s="120" t="s">
        <v>473</v>
      </c>
      <c r="I196" s="120" t="s">
        <v>473</v>
      </c>
      <c r="J196" s="120" t="s">
        <v>473</v>
      </c>
      <c r="K196" s="120" t="s">
        <v>473</v>
      </c>
      <c r="L196" s="142" t="s">
        <v>473</v>
      </c>
    </row>
    <row r="197" spans="1:12" x14ac:dyDescent="0.35">
      <c r="A197" s="188" t="s">
        <v>487</v>
      </c>
      <c r="B197" s="94">
        <v>11</v>
      </c>
      <c r="C197" s="94">
        <v>6919</v>
      </c>
      <c r="D197" s="95">
        <v>8874.3419999999987</v>
      </c>
      <c r="E197" s="120">
        <v>0.38300000000000001</v>
      </c>
      <c r="F197" s="121">
        <v>1.236</v>
      </c>
      <c r="G197" s="169">
        <v>11</v>
      </c>
      <c r="H197" s="120" t="s">
        <v>473</v>
      </c>
      <c r="I197" s="120" t="s">
        <v>473</v>
      </c>
      <c r="J197" s="120">
        <v>0.54900000000000004</v>
      </c>
      <c r="K197" s="120" t="s">
        <v>473</v>
      </c>
      <c r="L197" s="142" t="s">
        <v>473</v>
      </c>
    </row>
    <row r="198" spans="1:12" x14ac:dyDescent="0.35">
      <c r="A198" s="188" t="s">
        <v>488</v>
      </c>
      <c r="B198" s="94">
        <v>11</v>
      </c>
      <c r="C198" s="94">
        <v>5243</v>
      </c>
      <c r="D198" s="95">
        <v>7921.9039999999977</v>
      </c>
      <c r="E198" s="120">
        <v>0.248</v>
      </c>
      <c r="F198" s="121">
        <v>0.95299999999999996</v>
      </c>
      <c r="G198" s="169">
        <v>11</v>
      </c>
      <c r="H198" s="120" t="s">
        <v>473</v>
      </c>
      <c r="I198" s="120" t="s">
        <v>473</v>
      </c>
      <c r="J198" s="120">
        <v>0.55900000000000005</v>
      </c>
      <c r="K198" s="120" t="s">
        <v>473</v>
      </c>
      <c r="L198" s="142" t="s">
        <v>473</v>
      </c>
    </row>
    <row r="199" spans="1:12" x14ac:dyDescent="0.35">
      <c r="A199" s="188" t="s">
        <v>489</v>
      </c>
      <c r="B199" s="94">
        <v>4</v>
      </c>
      <c r="C199" s="94" t="s">
        <v>473</v>
      </c>
      <c r="D199" s="95" t="s">
        <v>473</v>
      </c>
      <c r="E199" s="120" t="s">
        <v>473</v>
      </c>
      <c r="F199" s="121" t="s">
        <v>473</v>
      </c>
      <c r="G199" s="169">
        <v>4</v>
      </c>
      <c r="H199" s="120" t="s">
        <v>473</v>
      </c>
      <c r="I199" s="120" t="s">
        <v>473</v>
      </c>
      <c r="J199" s="120" t="s">
        <v>473</v>
      </c>
      <c r="K199" s="120" t="s">
        <v>473</v>
      </c>
      <c r="L199" s="142" t="s">
        <v>473</v>
      </c>
    </row>
    <row r="200" spans="1:12" x14ac:dyDescent="0.35">
      <c r="A200" s="188" t="s">
        <v>490</v>
      </c>
      <c r="B200" s="94">
        <v>7</v>
      </c>
      <c r="C200" s="94" t="s">
        <v>473</v>
      </c>
      <c r="D200" s="95" t="s">
        <v>473</v>
      </c>
      <c r="E200" s="120" t="s">
        <v>473</v>
      </c>
      <c r="F200" s="121" t="s">
        <v>473</v>
      </c>
      <c r="G200" s="169">
        <v>7</v>
      </c>
      <c r="H200" s="120" t="s">
        <v>473</v>
      </c>
      <c r="I200" s="120" t="s">
        <v>473</v>
      </c>
      <c r="J200" s="120" t="s">
        <v>473</v>
      </c>
      <c r="K200" s="120" t="s">
        <v>473</v>
      </c>
      <c r="L200" s="142" t="s">
        <v>473</v>
      </c>
    </row>
    <row r="201" spans="1:12" x14ac:dyDescent="0.35">
      <c r="A201" s="188" t="s">
        <v>491</v>
      </c>
      <c r="B201" s="94">
        <v>9</v>
      </c>
      <c r="C201" s="94" t="s">
        <v>473</v>
      </c>
      <c r="D201" s="95" t="s">
        <v>473</v>
      </c>
      <c r="E201" s="120" t="s">
        <v>473</v>
      </c>
      <c r="F201" s="121" t="s">
        <v>473</v>
      </c>
      <c r="G201" s="169">
        <v>9</v>
      </c>
      <c r="H201" s="120" t="s">
        <v>473</v>
      </c>
      <c r="I201" s="120" t="s">
        <v>473</v>
      </c>
      <c r="J201" s="120" t="s">
        <v>473</v>
      </c>
      <c r="K201" s="120" t="s">
        <v>473</v>
      </c>
      <c r="L201" s="142" t="s">
        <v>473</v>
      </c>
    </row>
    <row r="202" spans="1:12" x14ac:dyDescent="0.35">
      <c r="A202" s="188" t="s">
        <v>492</v>
      </c>
      <c r="B202" s="94">
        <v>7</v>
      </c>
      <c r="C202" s="94" t="s">
        <v>473</v>
      </c>
      <c r="D202" s="95" t="s">
        <v>473</v>
      </c>
      <c r="E202" s="120" t="s">
        <v>473</v>
      </c>
      <c r="F202" s="121" t="s">
        <v>473</v>
      </c>
      <c r="G202" s="169">
        <v>7</v>
      </c>
      <c r="H202" s="120" t="s">
        <v>473</v>
      </c>
      <c r="I202" s="120" t="s">
        <v>473</v>
      </c>
      <c r="J202" s="120" t="s">
        <v>473</v>
      </c>
      <c r="K202" s="120" t="s">
        <v>473</v>
      </c>
      <c r="L202" s="142" t="s">
        <v>473</v>
      </c>
    </row>
    <row r="203" spans="1:12" x14ac:dyDescent="0.35">
      <c r="A203" s="188" t="s">
        <v>493</v>
      </c>
      <c r="B203" s="94">
        <v>6</v>
      </c>
      <c r="C203" s="94" t="s">
        <v>473</v>
      </c>
      <c r="D203" s="95" t="s">
        <v>473</v>
      </c>
      <c r="E203" s="120" t="s">
        <v>473</v>
      </c>
      <c r="F203" s="121" t="s">
        <v>473</v>
      </c>
      <c r="G203" s="169">
        <v>6</v>
      </c>
      <c r="H203" s="120" t="s">
        <v>473</v>
      </c>
      <c r="I203" s="120" t="s">
        <v>473</v>
      </c>
      <c r="J203" s="120" t="s">
        <v>473</v>
      </c>
      <c r="K203" s="120" t="s">
        <v>473</v>
      </c>
      <c r="L203" s="142" t="s">
        <v>473</v>
      </c>
    </row>
    <row r="204" spans="1:12" x14ac:dyDescent="0.35">
      <c r="A204" s="188" t="s">
        <v>494</v>
      </c>
      <c r="B204" s="94">
        <v>2</v>
      </c>
      <c r="C204" s="94" t="s">
        <v>473</v>
      </c>
      <c r="D204" s="95" t="s">
        <v>473</v>
      </c>
      <c r="E204" s="120" t="s">
        <v>473</v>
      </c>
      <c r="F204" s="121" t="s">
        <v>473</v>
      </c>
      <c r="G204" s="169">
        <v>2</v>
      </c>
      <c r="H204" s="120" t="s">
        <v>473</v>
      </c>
      <c r="I204" s="120" t="s">
        <v>473</v>
      </c>
      <c r="J204" s="120" t="s">
        <v>473</v>
      </c>
      <c r="K204" s="120" t="s">
        <v>473</v>
      </c>
      <c r="L204" s="142" t="s">
        <v>473</v>
      </c>
    </row>
    <row r="205" spans="1:12" x14ac:dyDescent="0.35">
      <c r="A205" s="188" t="s">
        <v>495</v>
      </c>
      <c r="B205" s="94">
        <v>7</v>
      </c>
      <c r="C205" s="94" t="s">
        <v>473</v>
      </c>
      <c r="D205" s="95" t="s">
        <v>473</v>
      </c>
      <c r="E205" s="120" t="s">
        <v>473</v>
      </c>
      <c r="F205" s="121" t="s">
        <v>473</v>
      </c>
      <c r="G205" s="169">
        <v>7</v>
      </c>
      <c r="H205" s="120" t="s">
        <v>473</v>
      </c>
      <c r="I205" s="120" t="s">
        <v>473</v>
      </c>
      <c r="J205" s="120" t="s">
        <v>473</v>
      </c>
      <c r="K205" s="120" t="s">
        <v>473</v>
      </c>
      <c r="L205" s="142" t="s">
        <v>473</v>
      </c>
    </row>
    <row r="206" spans="1:12" x14ac:dyDescent="0.35">
      <c r="A206" s="188" t="s">
        <v>496</v>
      </c>
      <c r="B206" s="94">
        <v>11</v>
      </c>
      <c r="C206" s="94">
        <v>8526</v>
      </c>
      <c r="D206" s="95">
        <v>10746.449000000001</v>
      </c>
      <c r="E206" s="120">
        <v>0.41</v>
      </c>
      <c r="F206" s="121">
        <v>0.82799999999999996</v>
      </c>
      <c r="G206" s="169">
        <v>11</v>
      </c>
      <c r="H206" s="120" t="s">
        <v>473</v>
      </c>
      <c r="I206" s="120" t="s">
        <v>473</v>
      </c>
      <c r="J206" s="120">
        <v>0.68</v>
      </c>
      <c r="K206" s="120" t="s">
        <v>473</v>
      </c>
      <c r="L206" s="142" t="s">
        <v>473</v>
      </c>
    </row>
    <row r="207" spans="1:12" x14ac:dyDescent="0.35">
      <c r="A207" s="188" t="s">
        <v>497</v>
      </c>
      <c r="B207" s="94">
        <v>10</v>
      </c>
      <c r="C207" s="94">
        <v>10754</v>
      </c>
      <c r="D207" s="95">
        <v>16125.425999999996</v>
      </c>
      <c r="E207" s="92">
        <v>0.47499999999999998</v>
      </c>
      <c r="F207" s="93">
        <v>0.97799999999999998</v>
      </c>
      <c r="G207" s="169">
        <v>10</v>
      </c>
      <c r="H207" s="120" t="s">
        <v>473</v>
      </c>
      <c r="I207" s="120" t="s">
        <v>473</v>
      </c>
      <c r="J207" s="120">
        <v>0.67249999999999999</v>
      </c>
      <c r="K207" s="120" t="s">
        <v>473</v>
      </c>
      <c r="L207" s="142" t="s">
        <v>473</v>
      </c>
    </row>
    <row r="208" spans="1:12" x14ac:dyDescent="0.35">
      <c r="A208" s="188" t="s">
        <v>498</v>
      </c>
      <c r="B208" s="94">
        <v>5</v>
      </c>
      <c r="C208" s="94" t="s">
        <v>473</v>
      </c>
      <c r="D208" s="95" t="s">
        <v>473</v>
      </c>
      <c r="E208" s="120" t="s">
        <v>473</v>
      </c>
      <c r="F208" s="121" t="s">
        <v>473</v>
      </c>
      <c r="G208" s="169">
        <v>4</v>
      </c>
      <c r="H208" s="120" t="s">
        <v>473</v>
      </c>
      <c r="I208" s="120" t="s">
        <v>473</v>
      </c>
      <c r="J208" s="120" t="s">
        <v>473</v>
      </c>
      <c r="K208" s="120" t="s">
        <v>473</v>
      </c>
      <c r="L208" s="142" t="s">
        <v>473</v>
      </c>
    </row>
    <row r="209" spans="1:12" x14ac:dyDescent="0.35">
      <c r="A209" s="188" t="s">
        <v>499</v>
      </c>
      <c r="B209" s="94">
        <v>4</v>
      </c>
      <c r="C209" s="94" t="s">
        <v>473</v>
      </c>
      <c r="D209" s="95" t="s">
        <v>473</v>
      </c>
      <c r="E209" s="92" t="s">
        <v>473</v>
      </c>
      <c r="F209" s="93" t="s">
        <v>473</v>
      </c>
      <c r="G209" s="169">
        <v>4</v>
      </c>
      <c r="H209" s="120" t="s">
        <v>473</v>
      </c>
      <c r="I209" s="120" t="s">
        <v>473</v>
      </c>
      <c r="J209" s="120" t="s">
        <v>473</v>
      </c>
      <c r="K209" s="120" t="s">
        <v>473</v>
      </c>
      <c r="L209" s="142" t="s">
        <v>473</v>
      </c>
    </row>
    <row r="210" spans="1:12" x14ac:dyDescent="0.35">
      <c r="A210" s="188" t="s">
        <v>500</v>
      </c>
      <c r="B210" s="94">
        <v>16</v>
      </c>
      <c r="C210" s="94">
        <v>13677</v>
      </c>
      <c r="D210" s="95">
        <v>14750.3</v>
      </c>
      <c r="E210" s="120">
        <v>0.69399999999999995</v>
      </c>
      <c r="F210" s="121">
        <v>0.91400000000000003</v>
      </c>
      <c r="G210" s="169">
        <v>16</v>
      </c>
      <c r="H210" s="120" t="s">
        <v>473</v>
      </c>
      <c r="I210" s="120" t="s">
        <v>473</v>
      </c>
      <c r="J210" s="120">
        <v>0.8155</v>
      </c>
      <c r="K210" s="120" t="s">
        <v>473</v>
      </c>
      <c r="L210" s="142" t="s">
        <v>473</v>
      </c>
    </row>
    <row r="211" spans="1:12" x14ac:dyDescent="0.35">
      <c r="A211" s="188" t="s">
        <v>501</v>
      </c>
      <c r="B211" s="94">
        <v>2</v>
      </c>
      <c r="C211" s="94" t="s">
        <v>473</v>
      </c>
      <c r="D211" s="95" t="s">
        <v>473</v>
      </c>
      <c r="E211" s="120" t="s">
        <v>473</v>
      </c>
      <c r="F211" s="121" t="s">
        <v>473</v>
      </c>
      <c r="G211" s="169">
        <v>2</v>
      </c>
      <c r="H211" s="120" t="s">
        <v>473</v>
      </c>
      <c r="I211" s="120" t="s">
        <v>473</v>
      </c>
      <c r="J211" s="120" t="s">
        <v>473</v>
      </c>
      <c r="K211" s="120" t="s">
        <v>473</v>
      </c>
      <c r="L211" s="142" t="s">
        <v>473</v>
      </c>
    </row>
    <row r="212" spans="1:12" x14ac:dyDescent="0.35">
      <c r="A212" s="188" t="s">
        <v>502</v>
      </c>
      <c r="B212" s="94">
        <v>2</v>
      </c>
      <c r="C212" s="94" t="s">
        <v>473</v>
      </c>
      <c r="D212" s="95" t="s">
        <v>473</v>
      </c>
      <c r="E212" s="120" t="s">
        <v>473</v>
      </c>
      <c r="F212" s="121" t="s">
        <v>473</v>
      </c>
      <c r="G212" s="169">
        <v>2</v>
      </c>
      <c r="H212" s="120" t="s">
        <v>473</v>
      </c>
      <c r="I212" s="120" t="s">
        <v>473</v>
      </c>
      <c r="J212" s="120" t="s">
        <v>473</v>
      </c>
      <c r="K212" s="120" t="s">
        <v>473</v>
      </c>
      <c r="L212" s="142" t="s">
        <v>473</v>
      </c>
    </row>
    <row r="213" spans="1:12" x14ac:dyDescent="0.35">
      <c r="A213" s="188" t="s">
        <v>503</v>
      </c>
      <c r="B213" s="94">
        <v>4</v>
      </c>
      <c r="C213" s="94" t="s">
        <v>473</v>
      </c>
      <c r="D213" s="95" t="s">
        <v>473</v>
      </c>
      <c r="E213" s="120" t="s">
        <v>473</v>
      </c>
      <c r="F213" s="121" t="s">
        <v>473</v>
      </c>
      <c r="G213" s="169">
        <v>4</v>
      </c>
      <c r="H213" s="120" t="s">
        <v>473</v>
      </c>
      <c r="I213" s="120" t="s">
        <v>473</v>
      </c>
      <c r="J213" s="120" t="s">
        <v>473</v>
      </c>
      <c r="K213" s="120" t="s">
        <v>473</v>
      </c>
      <c r="L213" s="142" t="s">
        <v>473</v>
      </c>
    </row>
    <row r="214" spans="1:12" x14ac:dyDescent="0.35">
      <c r="A214" s="188" t="s">
        <v>504</v>
      </c>
      <c r="B214" s="94">
        <v>17</v>
      </c>
      <c r="C214" s="94">
        <v>7932</v>
      </c>
      <c r="D214" s="95">
        <v>10490.904</v>
      </c>
      <c r="E214" s="120">
        <v>0.55400000000000005</v>
      </c>
      <c r="F214" s="121">
        <v>0.90600000000000003</v>
      </c>
      <c r="G214" s="169">
        <v>17</v>
      </c>
      <c r="H214" s="120" t="s">
        <v>473</v>
      </c>
      <c r="I214" s="120" t="s">
        <v>473</v>
      </c>
      <c r="J214" s="120">
        <v>0.68100000000000005</v>
      </c>
      <c r="K214" s="120" t="s">
        <v>473</v>
      </c>
      <c r="L214" s="142" t="s">
        <v>473</v>
      </c>
    </row>
    <row r="215" spans="1:12" x14ac:dyDescent="0.35">
      <c r="A215" s="188" t="s">
        <v>505</v>
      </c>
      <c r="B215" s="94">
        <v>6</v>
      </c>
      <c r="C215" s="94" t="s">
        <v>473</v>
      </c>
      <c r="D215" s="95" t="s">
        <v>473</v>
      </c>
      <c r="E215" s="120" t="s">
        <v>473</v>
      </c>
      <c r="F215" s="121" t="s">
        <v>473</v>
      </c>
      <c r="G215" s="169">
        <v>6</v>
      </c>
      <c r="H215" s="120" t="s">
        <v>473</v>
      </c>
      <c r="I215" s="120" t="s">
        <v>473</v>
      </c>
      <c r="J215" s="120" t="s">
        <v>473</v>
      </c>
      <c r="K215" s="120" t="s">
        <v>473</v>
      </c>
      <c r="L215" s="142" t="s">
        <v>473</v>
      </c>
    </row>
    <row r="216" spans="1:12" x14ac:dyDescent="0.35">
      <c r="A216" s="188" t="s">
        <v>506</v>
      </c>
      <c r="B216" s="94">
        <v>4</v>
      </c>
      <c r="C216" s="94" t="s">
        <v>473</v>
      </c>
      <c r="D216" s="95" t="s">
        <v>473</v>
      </c>
      <c r="E216" s="120" t="s">
        <v>473</v>
      </c>
      <c r="F216" s="121" t="s">
        <v>473</v>
      </c>
      <c r="G216" s="169">
        <v>4</v>
      </c>
      <c r="H216" s="120" t="s">
        <v>473</v>
      </c>
      <c r="I216" s="120" t="s">
        <v>473</v>
      </c>
      <c r="J216" s="120" t="s">
        <v>473</v>
      </c>
      <c r="K216" s="120" t="s">
        <v>473</v>
      </c>
      <c r="L216" s="142" t="s">
        <v>473</v>
      </c>
    </row>
    <row r="217" spans="1:12" x14ac:dyDescent="0.35">
      <c r="A217" s="188" t="s">
        <v>507</v>
      </c>
      <c r="B217" s="94">
        <v>38</v>
      </c>
      <c r="C217" s="94">
        <v>29465</v>
      </c>
      <c r="D217" s="95">
        <v>38804.468000000001</v>
      </c>
      <c r="E217" s="120">
        <v>0.628</v>
      </c>
      <c r="F217" s="121">
        <v>0.85299999999999998</v>
      </c>
      <c r="G217" s="169">
        <v>37</v>
      </c>
      <c r="H217" s="120">
        <v>0.28599999999999998</v>
      </c>
      <c r="I217" s="120">
        <v>0.48899999999999999</v>
      </c>
      <c r="J217" s="120">
        <v>0.73399999999999999</v>
      </c>
      <c r="K217" s="120">
        <v>0.97899999999999998</v>
      </c>
      <c r="L217" s="142">
        <v>1.3779999999999999</v>
      </c>
    </row>
    <row r="218" spans="1:12" x14ac:dyDescent="0.35">
      <c r="A218" s="188" t="s">
        <v>508</v>
      </c>
      <c r="B218" s="94">
        <v>12</v>
      </c>
      <c r="C218" s="94">
        <v>14889</v>
      </c>
      <c r="D218" s="95">
        <v>21468.120999999988</v>
      </c>
      <c r="E218" s="92">
        <v>0.30499999999999999</v>
      </c>
      <c r="F218" s="93">
        <v>0.76600000000000001</v>
      </c>
      <c r="G218" s="169">
        <v>12</v>
      </c>
      <c r="H218" s="120" t="s">
        <v>473</v>
      </c>
      <c r="I218" s="120" t="s">
        <v>473</v>
      </c>
      <c r="J218" s="120">
        <v>0.64800000000000002</v>
      </c>
      <c r="K218" s="120" t="s">
        <v>473</v>
      </c>
      <c r="L218" s="142" t="s">
        <v>473</v>
      </c>
    </row>
    <row r="219" spans="1:12" x14ac:dyDescent="0.35">
      <c r="A219" s="188" t="s">
        <v>509</v>
      </c>
      <c r="B219" s="94">
        <v>3</v>
      </c>
      <c r="C219" s="94" t="s">
        <v>473</v>
      </c>
      <c r="D219" s="95" t="s">
        <v>473</v>
      </c>
      <c r="E219" s="92" t="s">
        <v>473</v>
      </c>
      <c r="F219" s="93" t="s">
        <v>473</v>
      </c>
      <c r="G219" s="169">
        <v>3</v>
      </c>
      <c r="H219" s="120" t="s">
        <v>473</v>
      </c>
      <c r="I219" s="120" t="s">
        <v>473</v>
      </c>
      <c r="J219" s="120" t="s">
        <v>473</v>
      </c>
      <c r="K219" s="120" t="s">
        <v>473</v>
      </c>
      <c r="L219" s="142" t="s">
        <v>473</v>
      </c>
    </row>
    <row r="220" spans="1:12" x14ac:dyDescent="0.35">
      <c r="A220" s="188" t="s">
        <v>510</v>
      </c>
      <c r="B220" s="94">
        <v>7</v>
      </c>
      <c r="C220" s="94" t="s">
        <v>473</v>
      </c>
      <c r="D220" s="95" t="s">
        <v>473</v>
      </c>
      <c r="E220" s="120" t="s">
        <v>473</v>
      </c>
      <c r="F220" s="121" t="s">
        <v>473</v>
      </c>
      <c r="G220" s="169">
        <v>7</v>
      </c>
      <c r="H220" s="120" t="s">
        <v>473</v>
      </c>
      <c r="I220" s="120" t="s">
        <v>473</v>
      </c>
      <c r="J220" s="120" t="s">
        <v>473</v>
      </c>
      <c r="K220" s="120" t="s">
        <v>473</v>
      </c>
      <c r="L220" s="142" t="s">
        <v>473</v>
      </c>
    </row>
    <row r="221" spans="1:12" x14ac:dyDescent="0.35">
      <c r="A221" s="188" t="s">
        <v>511</v>
      </c>
      <c r="B221" s="94">
        <v>11</v>
      </c>
      <c r="C221" s="94">
        <v>8839</v>
      </c>
      <c r="D221" s="95">
        <v>16060.260999999997</v>
      </c>
      <c r="E221" s="92">
        <v>0.44400000000000001</v>
      </c>
      <c r="F221" s="93">
        <v>0.66200000000000003</v>
      </c>
      <c r="G221" s="169">
        <v>11</v>
      </c>
      <c r="H221" s="120" t="s">
        <v>473</v>
      </c>
      <c r="I221" s="120" t="s">
        <v>473</v>
      </c>
      <c r="J221" s="120">
        <v>0.59299999999999997</v>
      </c>
      <c r="K221" s="120" t="s">
        <v>473</v>
      </c>
      <c r="L221" s="142" t="s">
        <v>473</v>
      </c>
    </row>
    <row r="222" spans="1:12" x14ac:dyDescent="0.35">
      <c r="A222" s="188" t="s">
        <v>512</v>
      </c>
      <c r="B222" s="94">
        <v>4</v>
      </c>
      <c r="C222" s="94" t="s">
        <v>473</v>
      </c>
      <c r="D222" s="95" t="s">
        <v>473</v>
      </c>
      <c r="E222" s="120" t="s">
        <v>473</v>
      </c>
      <c r="F222" s="121" t="s">
        <v>473</v>
      </c>
      <c r="G222" s="169">
        <v>4</v>
      </c>
      <c r="H222" s="120" t="s">
        <v>473</v>
      </c>
      <c r="I222" s="120" t="s">
        <v>473</v>
      </c>
      <c r="J222" s="120" t="s">
        <v>473</v>
      </c>
      <c r="K222" s="120" t="s">
        <v>473</v>
      </c>
      <c r="L222" s="142" t="s">
        <v>473</v>
      </c>
    </row>
    <row r="223" spans="1:12" x14ac:dyDescent="0.35">
      <c r="A223" s="188" t="s">
        <v>513</v>
      </c>
      <c r="B223" s="94">
        <v>0</v>
      </c>
      <c r="C223" s="94" t="s">
        <v>473</v>
      </c>
      <c r="D223" s="95" t="s">
        <v>473</v>
      </c>
      <c r="E223" s="120" t="s">
        <v>473</v>
      </c>
      <c r="F223" s="121" t="s">
        <v>473</v>
      </c>
      <c r="G223" s="169">
        <v>0</v>
      </c>
      <c r="H223" s="120" t="s">
        <v>473</v>
      </c>
      <c r="I223" s="120" t="s">
        <v>473</v>
      </c>
      <c r="J223" s="120" t="s">
        <v>473</v>
      </c>
      <c r="K223" s="120" t="s">
        <v>473</v>
      </c>
      <c r="L223" s="142" t="s">
        <v>473</v>
      </c>
    </row>
    <row r="224" spans="1:12" x14ac:dyDescent="0.35">
      <c r="A224" s="188" t="s">
        <v>514</v>
      </c>
      <c r="B224" s="94">
        <v>7</v>
      </c>
      <c r="C224" s="94" t="s">
        <v>473</v>
      </c>
      <c r="D224" s="95" t="s">
        <v>473</v>
      </c>
      <c r="E224" s="120" t="s">
        <v>473</v>
      </c>
      <c r="F224" s="121" t="s">
        <v>473</v>
      </c>
      <c r="G224" s="169">
        <v>7</v>
      </c>
      <c r="H224" s="120" t="s">
        <v>473</v>
      </c>
      <c r="I224" s="120" t="s">
        <v>473</v>
      </c>
      <c r="J224" s="120" t="s">
        <v>473</v>
      </c>
      <c r="K224" s="120" t="s">
        <v>473</v>
      </c>
      <c r="L224" s="142" t="s">
        <v>473</v>
      </c>
    </row>
    <row r="225" spans="1:13" x14ac:dyDescent="0.35">
      <c r="A225" s="189" t="s">
        <v>515</v>
      </c>
      <c r="B225" s="94">
        <v>1</v>
      </c>
      <c r="C225" s="94" t="s">
        <v>473</v>
      </c>
      <c r="D225" s="95" t="s">
        <v>473</v>
      </c>
      <c r="E225" s="120" t="s">
        <v>473</v>
      </c>
      <c r="F225" s="121" t="s">
        <v>473</v>
      </c>
      <c r="G225" s="169">
        <v>1</v>
      </c>
      <c r="H225" s="120" t="s">
        <v>473</v>
      </c>
      <c r="I225" s="120" t="s">
        <v>473</v>
      </c>
      <c r="J225" s="120" t="s">
        <v>473</v>
      </c>
      <c r="K225" s="120" t="s">
        <v>473</v>
      </c>
      <c r="L225" s="142" t="s">
        <v>473</v>
      </c>
    </row>
    <row r="226" spans="1:13" x14ac:dyDescent="0.35">
      <c r="A226" s="190" t="s">
        <v>516</v>
      </c>
      <c r="B226" s="94">
        <v>7</v>
      </c>
      <c r="C226" s="94" t="s">
        <v>473</v>
      </c>
      <c r="D226" s="95" t="s">
        <v>473</v>
      </c>
      <c r="E226" s="92" t="s">
        <v>473</v>
      </c>
      <c r="F226" s="93" t="s">
        <v>473</v>
      </c>
      <c r="G226" s="169">
        <v>7</v>
      </c>
      <c r="H226" s="120" t="s">
        <v>473</v>
      </c>
      <c r="I226" s="120" t="s">
        <v>473</v>
      </c>
      <c r="J226" s="120" t="s">
        <v>473</v>
      </c>
      <c r="K226" s="120" t="s">
        <v>473</v>
      </c>
      <c r="L226" s="142" t="s">
        <v>473</v>
      </c>
    </row>
    <row r="227" spans="1:13" x14ac:dyDescent="0.35">
      <c r="A227" s="189" t="s">
        <v>517</v>
      </c>
      <c r="B227" s="94">
        <v>34</v>
      </c>
      <c r="C227" s="94">
        <v>44105</v>
      </c>
      <c r="D227" s="95">
        <v>44718.288000000008</v>
      </c>
      <c r="E227" s="120">
        <v>0.75800000000000001</v>
      </c>
      <c r="F227" s="121">
        <v>1.0680000000000001</v>
      </c>
      <c r="G227" s="169">
        <v>34</v>
      </c>
      <c r="H227" s="120">
        <v>0.55300000000000005</v>
      </c>
      <c r="I227" s="120">
        <v>0.69199999999999995</v>
      </c>
      <c r="J227" s="120">
        <v>0.89850000000000008</v>
      </c>
      <c r="K227" s="120">
        <v>1.1080000000000001</v>
      </c>
      <c r="L227" s="142">
        <v>1.3080000000000001</v>
      </c>
    </row>
    <row r="228" spans="1:13" x14ac:dyDescent="0.35">
      <c r="A228" s="188" t="s">
        <v>518</v>
      </c>
      <c r="B228" s="94">
        <v>3</v>
      </c>
      <c r="C228" s="94" t="s">
        <v>473</v>
      </c>
      <c r="D228" s="95" t="s">
        <v>473</v>
      </c>
      <c r="E228" s="120" t="s">
        <v>473</v>
      </c>
      <c r="F228" s="121" t="s">
        <v>473</v>
      </c>
      <c r="G228" s="169">
        <v>3</v>
      </c>
      <c r="H228" s="120" t="s">
        <v>473</v>
      </c>
      <c r="I228" s="120" t="s">
        <v>473</v>
      </c>
      <c r="J228" s="120" t="s">
        <v>473</v>
      </c>
      <c r="K228" s="120" t="s">
        <v>473</v>
      </c>
      <c r="L228" s="142" t="s">
        <v>473</v>
      </c>
    </row>
    <row r="229" spans="1:13" x14ac:dyDescent="0.35">
      <c r="A229" s="188" t="s">
        <v>519</v>
      </c>
      <c r="B229" s="94">
        <v>11</v>
      </c>
      <c r="C229" s="94">
        <v>5266</v>
      </c>
      <c r="D229" s="95">
        <v>7895.7120000000004</v>
      </c>
      <c r="E229" s="120">
        <v>0.38400000000000001</v>
      </c>
      <c r="F229" s="121">
        <v>0.83499999999999996</v>
      </c>
      <c r="G229" s="169">
        <v>11</v>
      </c>
      <c r="H229" s="120" t="s">
        <v>473</v>
      </c>
      <c r="I229" s="120" t="s">
        <v>473</v>
      </c>
      <c r="J229" s="120">
        <v>0.56999999999999995</v>
      </c>
      <c r="K229" s="120" t="s">
        <v>473</v>
      </c>
      <c r="L229" s="142" t="s">
        <v>473</v>
      </c>
    </row>
    <row r="230" spans="1:13" x14ac:dyDescent="0.35">
      <c r="A230" s="188" t="s">
        <v>520</v>
      </c>
      <c r="B230" s="94">
        <v>1</v>
      </c>
      <c r="C230" s="94" t="s">
        <v>473</v>
      </c>
      <c r="D230" s="95" t="s">
        <v>473</v>
      </c>
      <c r="E230" s="92" t="s">
        <v>473</v>
      </c>
      <c r="F230" s="93" t="s">
        <v>473</v>
      </c>
      <c r="G230" s="169">
        <v>1</v>
      </c>
      <c r="H230" s="120" t="s">
        <v>473</v>
      </c>
      <c r="I230" s="120" t="s">
        <v>473</v>
      </c>
      <c r="J230" s="120" t="s">
        <v>473</v>
      </c>
      <c r="K230" s="120" t="s">
        <v>473</v>
      </c>
      <c r="L230" s="142" t="s">
        <v>473</v>
      </c>
    </row>
    <row r="231" spans="1:13" x14ac:dyDescent="0.35">
      <c r="A231" s="188" t="s">
        <v>521</v>
      </c>
      <c r="B231" s="94">
        <v>11</v>
      </c>
      <c r="C231" s="94">
        <v>4710</v>
      </c>
      <c r="D231" s="95">
        <v>10677.162</v>
      </c>
      <c r="E231" s="92">
        <v>0.104</v>
      </c>
      <c r="F231" s="93">
        <v>0.55000000000000004</v>
      </c>
      <c r="G231" s="169">
        <v>11</v>
      </c>
      <c r="H231" s="120" t="s">
        <v>473</v>
      </c>
      <c r="I231" s="120" t="s">
        <v>473</v>
      </c>
      <c r="J231" s="120">
        <v>0.27500000000000002</v>
      </c>
      <c r="K231" s="120" t="s">
        <v>473</v>
      </c>
      <c r="L231" s="142" t="s">
        <v>473</v>
      </c>
    </row>
    <row r="232" spans="1:13" x14ac:dyDescent="0.35">
      <c r="A232" s="188" t="s">
        <v>522</v>
      </c>
      <c r="B232" s="94">
        <v>6</v>
      </c>
      <c r="C232" s="94" t="s">
        <v>473</v>
      </c>
      <c r="D232" s="95" t="s">
        <v>473</v>
      </c>
      <c r="E232" s="120" t="s">
        <v>473</v>
      </c>
      <c r="F232" s="121" t="s">
        <v>473</v>
      </c>
      <c r="G232" s="169">
        <v>6</v>
      </c>
      <c r="H232" s="120" t="s">
        <v>473</v>
      </c>
      <c r="I232" s="120" t="s">
        <v>473</v>
      </c>
      <c r="J232" s="120" t="s">
        <v>473</v>
      </c>
      <c r="K232" s="120" t="s">
        <v>473</v>
      </c>
      <c r="L232" s="142" t="s">
        <v>473</v>
      </c>
    </row>
    <row r="233" spans="1:13" x14ac:dyDescent="0.35">
      <c r="A233" s="188" t="s">
        <v>523</v>
      </c>
      <c r="B233" s="94">
        <v>1</v>
      </c>
      <c r="C233" s="94" t="s">
        <v>473</v>
      </c>
      <c r="D233" s="95" t="s">
        <v>473</v>
      </c>
      <c r="E233" s="120" t="s">
        <v>473</v>
      </c>
      <c r="F233" s="121" t="s">
        <v>473</v>
      </c>
      <c r="G233" s="169">
        <v>1</v>
      </c>
      <c r="H233" s="120" t="s">
        <v>473</v>
      </c>
      <c r="I233" s="120" t="s">
        <v>473</v>
      </c>
      <c r="J233" s="120" t="s">
        <v>473</v>
      </c>
      <c r="K233" s="120" t="s">
        <v>473</v>
      </c>
      <c r="L233" s="142" t="s">
        <v>473</v>
      </c>
    </row>
    <row r="234" spans="1:13" ht="15" thickBot="1" x14ac:dyDescent="0.4">
      <c r="A234" s="191" t="s">
        <v>524</v>
      </c>
      <c r="B234" s="146">
        <v>1</v>
      </c>
      <c r="C234" s="146" t="s">
        <v>473</v>
      </c>
      <c r="D234" s="147" t="s">
        <v>473</v>
      </c>
      <c r="E234" s="148" t="s">
        <v>473</v>
      </c>
      <c r="F234" s="149" t="s">
        <v>473</v>
      </c>
      <c r="G234" s="170">
        <v>1</v>
      </c>
      <c r="H234" s="148" t="s">
        <v>473</v>
      </c>
      <c r="I234" s="148" t="s">
        <v>473</v>
      </c>
      <c r="J234" s="148" t="s">
        <v>473</v>
      </c>
      <c r="K234" s="148" t="s">
        <v>473</v>
      </c>
      <c r="L234" s="151" t="s">
        <v>473</v>
      </c>
    </row>
    <row r="235" spans="1:13" x14ac:dyDescent="0.35">
      <c r="A235" s="265" t="s">
        <v>668</v>
      </c>
      <c r="B235" s="265"/>
      <c r="C235" s="265"/>
      <c r="D235" s="265"/>
      <c r="E235" s="265"/>
      <c r="F235" s="265"/>
      <c r="G235" s="265"/>
      <c r="H235" s="265"/>
      <c r="I235" s="265"/>
      <c r="J235" s="265"/>
      <c r="K235" s="265"/>
      <c r="L235" s="265"/>
      <c r="M235" s="9"/>
    </row>
    <row r="236" spans="1:13" x14ac:dyDescent="0.35">
      <c r="A236" s="266"/>
      <c r="B236" s="266"/>
      <c r="C236" s="266"/>
      <c r="D236" s="266"/>
      <c r="E236" s="266"/>
      <c r="F236" s="266"/>
      <c r="G236" s="266"/>
      <c r="H236" s="266"/>
      <c r="I236" s="266"/>
      <c r="J236" s="266"/>
      <c r="K236" s="266"/>
      <c r="L236" s="266"/>
      <c r="M236" s="9"/>
    </row>
    <row r="237" spans="1:13" x14ac:dyDescent="0.35">
      <c r="A237" s="215"/>
      <c r="B237" s="8"/>
      <c r="C237" s="202"/>
      <c r="D237" s="202"/>
      <c r="E237" s="1"/>
      <c r="F237" s="9"/>
      <c r="G237" s="9"/>
      <c r="H237" s="202"/>
      <c r="I237" s="9"/>
      <c r="J237" s="9"/>
      <c r="K237" s="9"/>
      <c r="L237" s="9"/>
      <c r="M237" s="9"/>
    </row>
    <row r="238" spans="1:13" x14ac:dyDescent="0.35">
      <c r="A238" s="215"/>
      <c r="B238" s="8"/>
      <c r="C238" s="202"/>
      <c r="D238" s="202"/>
      <c r="E238" s="1"/>
      <c r="F238" s="9"/>
      <c r="G238" s="9"/>
      <c r="H238" s="202"/>
      <c r="I238" s="9"/>
      <c r="J238" s="9"/>
      <c r="K238" s="9"/>
      <c r="L238" s="9"/>
      <c r="M238" s="9"/>
    </row>
    <row r="239" spans="1:13" ht="18.5" thickBot="1" x14ac:dyDescent="0.45">
      <c r="A239" s="131" t="s">
        <v>625</v>
      </c>
      <c r="B239" s="155"/>
      <c r="C239" s="155"/>
      <c r="D239" s="155"/>
      <c r="E239" s="155"/>
      <c r="F239" s="155"/>
      <c r="G239" s="155"/>
      <c r="H239" s="155"/>
      <c r="I239" s="155"/>
      <c r="J239" s="155"/>
      <c r="K239" s="155"/>
      <c r="L239" s="155"/>
      <c r="M239" s="155"/>
    </row>
    <row r="240" spans="1:13" ht="30" customHeight="1" thickBot="1" x14ac:dyDescent="0.4">
      <c r="A240" s="173"/>
      <c r="B240" s="175"/>
      <c r="C240" s="258" t="s">
        <v>167</v>
      </c>
      <c r="D240" s="259"/>
      <c r="E240" s="260" t="s">
        <v>468</v>
      </c>
      <c r="F240" s="261"/>
      <c r="G240" s="262" t="s">
        <v>469</v>
      </c>
      <c r="H240" s="263"/>
      <c r="I240" s="263"/>
      <c r="J240" s="263"/>
      <c r="K240" s="263"/>
      <c r="L240" s="264"/>
    </row>
    <row r="241" spans="1:14" s="90" customFormat="1" ht="44.5" x14ac:dyDescent="0.35">
      <c r="A241" s="187" t="s">
        <v>470</v>
      </c>
      <c r="B241" s="176" t="s">
        <v>471</v>
      </c>
      <c r="C241" s="177" t="s">
        <v>173</v>
      </c>
      <c r="D241" s="178" t="s">
        <v>174</v>
      </c>
      <c r="E241" s="179" t="s">
        <v>176</v>
      </c>
      <c r="F241" s="180" t="s">
        <v>177</v>
      </c>
      <c r="G241" s="179" t="s">
        <v>674</v>
      </c>
      <c r="H241" s="179" t="s">
        <v>180</v>
      </c>
      <c r="I241" s="179" t="s">
        <v>183</v>
      </c>
      <c r="J241" s="179" t="s">
        <v>188</v>
      </c>
      <c r="K241" s="179" t="s">
        <v>193</v>
      </c>
      <c r="L241" s="181" t="s">
        <v>196</v>
      </c>
      <c r="M241" s="154"/>
      <c r="N241" s="154"/>
    </row>
    <row r="242" spans="1:14" x14ac:dyDescent="0.35">
      <c r="A242" s="188" t="s">
        <v>472</v>
      </c>
      <c r="B242" s="94">
        <v>3</v>
      </c>
      <c r="C242" s="94" t="s">
        <v>473</v>
      </c>
      <c r="D242" s="95" t="s">
        <v>473</v>
      </c>
      <c r="E242" s="120" t="s">
        <v>473</v>
      </c>
      <c r="F242" s="121" t="s">
        <v>473</v>
      </c>
      <c r="G242" s="169">
        <v>3</v>
      </c>
      <c r="H242" s="120" t="s">
        <v>473</v>
      </c>
      <c r="I242" s="120" t="s">
        <v>473</v>
      </c>
      <c r="J242" s="120" t="s">
        <v>473</v>
      </c>
      <c r="K242" s="120" t="s">
        <v>473</v>
      </c>
      <c r="L242" s="142" t="s">
        <v>473</v>
      </c>
    </row>
    <row r="243" spans="1:14" x14ac:dyDescent="0.35">
      <c r="A243" s="188" t="s">
        <v>474</v>
      </c>
      <c r="B243" s="94">
        <v>5</v>
      </c>
      <c r="C243" s="94" t="s">
        <v>473</v>
      </c>
      <c r="D243" s="95" t="s">
        <v>473</v>
      </c>
      <c r="E243" s="120" t="s">
        <v>473</v>
      </c>
      <c r="F243" s="121" t="s">
        <v>473</v>
      </c>
      <c r="G243" s="169">
        <v>5</v>
      </c>
      <c r="H243" s="120" t="s">
        <v>473</v>
      </c>
      <c r="I243" s="120" t="s">
        <v>473</v>
      </c>
      <c r="J243" s="120" t="s">
        <v>473</v>
      </c>
      <c r="K243" s="120" t="s">
        <v>473</v>
      </c>
      <c r="L243" s="142" t="s">
        <v>473</v>
      </c>
    </row>
    <row r="244" spans="1:14" x14ac:dyDescent="0.35">
      <c r="A244" s="188" t="s">
        <v>475</v>
      </c>
      <c r="B244" s="94">
        <v>4</v>
      </c>
      <c r="C244" s="94" t="s">
        <v>473</v>
      </c>
      <c r="D244" s="95" t="s">
        <v>473</v>
      </c>
      <c r="E244" s="120" t="s">
        <v>473</v>
      </c>
      <c r="F244" s="121" t="s">
        <v>473</v>
      </c>
      <c r="G244" s="169">
        <v>4</v>
      </c>
      <c r="H244" s="120" t="s">
        <v>473</v>
      </c>
      <c r="I244" s="120" t="s">
        <v>473</v>
      </c>
      <c r="J244" s="120" t="s">
        <v>473</v>
      </c>
      <c r="K244" s="120" t="s">
        <v>473</v>
      </c>
      <c r="L244" s="142" t="s">
        <v>473</v>
      </c>
    </row>
    <row r="245" spans="1:14" x14ac:dyDescent="0.35">
      <c r="A245" s="188" t="s">
        <v>476</v>
      </c>
      <c r="B245" s="94">
        <v>1</v>
      </c>
      <c r="C245" s="94" t="s">
        <v>473</v>
      </c>
      <c r="D245" s="95" t="s">
        <v>473</v>
      </c>
      <c r="E245" s="92" t="s">
        <v>473</v>
      </c>
      <c r="F245" s="93" t="s">
        <v>473</v>
      </c>
      <c r="G245" s="169">
        <v>1</v>
      </c>
      <c r="H245" s="120" t="s">
        <v>473</v>
      </c>
      <c r="I245" s="120" t="s">
        <v>473</v>
      </c>
      <c r="J245" s="120" t="s">
        <v>473</v>
      </c>
      <c r="K245" s="120" t="s">
        <v>473</v>
      </c>
      <c r="L245" s="142" t="s">
        <v>473</v>
      </c>
    </row>
    <row r="246" spans="1:14" x14ac:dyDescent="0.35">
      <c r="A246" s="188" t="s">
        <v>477</v>
      </c>
      <c r="B246" s="94">
        <v>41</v>
      </c>
      <c r="C246" s="94">
        <v>48617</v>
      </c>
      <c r="D246" s="95">
        <v>46907.798999999992</v>
      </c>
      <c r="E246" s="92">
        <v>0.877</v>
      </c>
      <c r="F246" s="93">
        <v>1.3720000000000001</v>
      </c>
      <c r="G246" s="169">
        <v>41</v>
      </c>
      <c r="H246" s="120">
        <v>0.6</v>
      </c>
      <c r="I246" s="120">
        <v>0.76500000000000001</v>
      </c>
      <c r="J246" s="120">
        <v>1.0409999999999999</v>
      </c>
      <c r="K246" s="120">
        <v>1.4470000000000001</v>
      </c>
      <c r="L246" s="142">
        <v>1.573</v>
      </c>
    </row>
    <row r="247" spans="1:14" x14ac:dyDescent="0.35">
      <c r="A247" s="188" t="s">
        <v>478</v>
      </c>
      <c r="B247" s="94">
        <v>5</v>
      </c>
      <c r="C247" s="94" t="s">
        <v>473</v>
      </c>
      <c r="D247" s="95" t="s">
        <v>473</v>
      </c>
      <c r="E247" s="120" t="s">
        <v>473</v>
      </c>
      <c r="F247" s="121" t="s">
        <v>473</v>
      </c>
      <c r="G247" s="169">
        <v>5</v>
      </c>
      <c r="H247" s="120" t="s">
        <v>473</v>
      </c>
      <c r="I247" s="120" t="s">
        <v>473</v>
      </c>
      <c r="J247" s="120" t="s">
        <v>473</v>
      </c>
      <c r="K247" s="120" t="s">
        <v>473</v>
      </c>
      <c r="L247" s="142" t="s">
        <v>473</v>
      </c>
    </row>
    <row r="248" spans="1:14" x14ac:dyDescent="0.35">
      <c r="A248" s="188" t="s">
        <v>479</v>
      </c>
      <c r="B248" s="94">
        <v>4</v>
      </c>
      <c r="C248" s="94" t="s">
        <v>473</v>
      </c>
      <c r="D248" s="95" t="s">
        <v>473</v>
      </c>
      <c r="E248" s="120" t="s">
        <v>473</v>
      </c>
      <c r="F248" s="121" t="s">
        <v>473</v>
      </c>
      <c r="G248" s="169">
        <v>4</v>
      </c>
      <c r="H248" s="120" t="s">
        <v>473</v>
      </c>
      <c r="I248" s="120" t="s">
        <v>473</v>
      </c>
      <c r="J248" s="120" t="s">
        <v>473</v>
      </c>
      <c r="K248" s="120" t="s">
        <v>473</v>
      </c>
      <c r="L248" s="142" t="s">
        <v>473</v>
      </c>
    </row>
    <row r="249" spans="1:14" x14ac:dyDescent="0.35">
      <c r="A249" s="188" t="s">
        <v>480</v>
      </c>
      <c r="B249" s="94">
        <v>1</v>
      </c>
      <c r="C249" s="94" t="s">
        <v>473</v>
      </c>
      <c r="D249" s="95" t="s">
        <v>473</v>
      </c>
      <c r="E249" s="92" t="s">
        <v>473</v>
      </c>
      <c r="F249" s="93" t="s">
        <v>473</v>
      </c>
      <c r="G249" s="169">
        <v>1</v>
      </c>
      <c r="H249" s="120" t="s">
        <v>473</v>
      </c>
      <c r="I249" s="120" t="s">
        <v>473</v>
      </c>
      <c r="J249" s="120" t="s">
        <v>473</v>
      </c>
      <c r="K249" s="120" t="s">
        <v>473</v>
      </c>
      <c r="L249" s="142" t="s">
        <v>473</v>
      </c>
    </row>
    <row r="250" spans="1:14" x14ac:dyDescent="0.35">
      <c r="A250" s="188" t="s">
        <v>481</v>
      </c>
      <c r="B250" s="94">
        <v>2</v>
      </c>
      <c r="C250" s="94" t="s">
        <v>473</v>
      </c>
      <c r="D250" s="95" t="s">
        <v>473</v>
      </c>
      <c r="E250" s="120" t="s">
        <v>473</v>
      </c>
      <c r="F250" s="121" t="s">
        <v>473</v>
      </c>
      <c r="G250" s="169">
        <v>2</v>
      </c>
      <c r="H250" s="120" t="s">
        <v>473</v>
      </c>
      <c r="I250" s="120" t="s">
        <v>473</v>
      </c>
      <c r="J250" s="120" t="s">
        <v>473</v>
      </c>
      <c r="K250" s="120" t="s">
        <v>473</v>
      </c>
      <c r="L250" s="142" t="s">
        <v>473</v>
      </c>
    </row>
    <row r="251" spans="1:14" x14ac:dyDescent="0.35">
      <c r="A251" s="188" t="s">
        <v>482</v>
      </c>
      <c r="B251" s="94">
        <v>15</v>
      </c>
      <c r="C251" s="94">
        <v>19640</v>
      </c>
      <c r="D251" s="95">
        <v>23525.322</v>
      </c>
      <c r="E251" s="92">
        <v>0.76</v>
      </c>
      <c r="F251" s="93">
        <v>1.0509999999999999</v>
      </c>
      <c r="G251" s="169">
        <v>15</v>
      </c>
      <c r="H251" s="120" t="s">
        <v>473</v>
      </c>
      <c r="I251" s="120" t="s">
        <v>473</v>
      </c>
      <c r="J251" s="120">
        <v>0.86</v>
      </c>
      <c r="K251" s="120" t="s">
        <v>473</v>
      </c>
      <c r="L251" s="142" t="s">
        <v>473</v>
      </c>
    </row>
    <row r="252" spans="1:14" x14ac:dyDescent="0.35">
      <c r="A252" s="188" t="s">
        <v>483</v>
      </c>
      <c r="B252" s="94">
        <v>12</v>
      </c>
      <c r="C252" s="94">
        <v>6375</v>
      </c>
      <c r="D252" s="95">
        <v>8372.389000000001</v>
      </c>
      <c r="E252" s="120">
        <v>0.53100000000000003</v>
      </c>
      <c r="F252" s="121">
        <v>0.90400000000000003</v>
      </c>
      <c r="G252" s="169">
        <v>12</v>
      </c>
      <c r="H252" s="120" t="s">
        <v>473</v>
      </c>
      <c r="I252" s="120" t="s">
        <v>473</v>
      </c>
      <c r="J252" s="120">
        <v>0.77700000000000002</v>
      </c>
      <c r="K252" s="120" t="s">
        <v>473</v>
      </c>
      <c r="L252" s="142" t="s">
        <v>473</v>
      </c>
    </row>
    <row r="253" spans="1:14" x14ac:dyDescent="0.35">
      <c r="A253" s="188" t="s">
        <v>484</v>
      </c>
      <c r="B253" s="94">
        <v>1</v>
      </c>
      <c r="C253" s="94" t="s">
        <v>473</v>
      </c>
      <c r="D253" s="95" t="s">
        <v>473</v>
      </c>
      <c r="E253" s="120" t="s">
        <v>473</v>
      </c>
      <c r="F253" s="121" t="s">
        <v>473</v>
      </c>
      <c r="G253" s="169">
        <v>1</v>
      </c>
      <c r="H253" s="120" t="s">
        <v>473</v>
      </c>
      <c r="I253" s="120" t="s">
        <v>473</v>
      </c>
      <c r="J253" s="120" t="s">
        <v>473</v>
      </c>
      <c r="K253" s="120" t="s">
        <v>473</v>
      </c>
      <c r="L253" s="142" t="s">
        <v>473</v>
      </c>
    </row>
    <row r="254" spans="1:14" x14ac:dyDescent="0.35">
      <c r="A254" s="188" t="s">
        <v>485</v>
      </c>
      <c r="B254" s="94">
        <v>3</v>
      </c>
      <c r="C254" s="94" t="s">
        <v>473</v>
      </c>
      <c r="D254" s="95" t="s">
        <v>473</v>
      </c>
      <c r="E254" s="120" t="s">
        <v>473</v>
      </c>
      <c r="F254" s="121" t="s">
        <v>473</v>
      </c>
      <c r="G254" s="169">
        <v>3</v>
      </c>
      <c r="H254" s="120" t="s">
        <v>473</v>
      </c>
      <c r="I254" s="120" t="s">
        <v>473</v>
      </c>
      <c r="J254" s="120" t="s">
        <v>473</v>
      </c>
      <c r="K254" s="120" t="s">
        <v>473</v>
      </c>
      <c r="L254" s="142" t="s">
        <v>473</v>
      </c>
    </row>
    <row r="255" spans="1:14" x14ac:dyDescent="0.35">
      <c r="A255" s="188" t="s">
        <v>486</v>
      </c>
      <c r="B255" s="94">
        <v>4</v>
      </c>
      <c r="C255" s="94" t="s">
        <v>473</v>
      </c>
      <c r="D255" s="95" t="s">
        <v>473</v>
      </c>
      <c r="E255" s="120" t="s">
        <v>473</v>
      </c>
      <c r="F255" s="121" t="s">
        <v>473</v>
      </c>
      <c r="G255" s="169">
        <v>4</v>
      </c>
      <c r="H255" s="120" t="s">
        <v>473</v>
      </c>
      <c r="I255" s="120" t="s">
        <v>473</v>
      </c>
      <c r="J255" s="120" t="s">
        <v>473</v>
      </c>
      <c r="K255" s="120" t="s">
        <v>473</v>
      </c>
      <c r="L255" s="142" t="s">
        <v>473</v>
      </c>
    </row>
    <row r="256" spans="1:14" x14ac:dyDescent="0.35">
      <c r="A256" s="188" t="s">
        <v>487</v>
      </c>
      <c r="B256" s="94">
        <v>11</v>
      </c>
      <c r="C256" s="94">
        <v>9997</v>
      </c>
      <c r="D256" s="95">
        <v>10160.75</v>
      </c>
      <c r="E256" s="120">
        <v>0.67900000000000005</v>
      </c>
      <c r="F256" s="121">
        <v>1.387</v>
      </c>
      <c r="G256" s="169">
        <v>11</v>
      </c>
      <c r="H256" s="120" t="s">
        <v>473</v>
      </c>
      <c r="I256" s="120" t="s">
        <v>473</v>
      </c>
      <c r="J256" s="120">
        <v>0.94299999999999995</v>
      </c>
      <c r="K256" s="120" t="s">
        <v>473</v>
      </c>
      <c r="L256" s="142" t="s">
        <v>473</v>
      </c>
    </row>
    <row r="257" spans="1:12" x14ac:dyDescent="0.35">
      <c r="A257" s="188" t="s">
        <v>488</v>
      </c>
      <c r="B257" s="94">
        <v>11</v>
      </c>
      <c r="C257" s="94">
        <v>7294</v>
      </c>
      <c r="D257" s="95">
        <v>8961.2089999999971</v>
      </c>
      <c r="E257" s="120">
        <v>0.65100000000000002</v>
      </c>
      <c r="F257" s="121">
        <v>1.3520000000000001</v>
      </c>
      <c r="G257" s="169">
        <v>11</v>
      </c>
      <c r="H257" s="120" t="s">
        <v>473</v>
      </c>
      <c r="I257" s="120" t="s">
        <v>473</v>
      </c>
      <c r="J257" s="120">
        <v>0.80500000000000005</v>
      </c>
      <c r="K257" s="120" t="s">
        <v>473</v>
      </c>
      <c r="L257" s="142" t="s">
        <v>473</v>
      </c>
    </row>
    <row r="258" spans="1:12" x14ac:dyDescent="0.35">
      <c r="A258" s="188" t="s">
        <v>489</v>
      </c>
      <c r="B258" s="94">
        <v>4</v>
      </c>
      <c r="C258" s="94" t="s">
        <v>473</v>
      </c>
      <c r="D258" s="95" t="s">
        <v>473</v>
      </c>
      <c r="E258" s="120" t="s">
        <v>473</v>
      </c>
      <c r="F258" s="121" t="s">
        <v>473</v>
      </c>
      <c r="G258" s="169">
        <v>4</v>
      </c>
      <c r="H258" s="120" t="s">
        <v>473</v>
      </c>
      <c r="I258" s="120" t="s">
        <v>473</v>
      </c>
      <c r="J258" s="120" t="s">
        <v>473</v>
      </c>
      <c r="K258" s="120" t="s">
        <v>473</v>
      </c>
      <c r="L258" s="142" t="s">
        <v>473</v>
      </c>
    </row>
    <row r="259" spans="1:12" x14ac:dyDescent="0.35">
      <c r="A259" s="188" t="s">
        <v>490</v>
      </c>
      <c r="B259" s="94">
        <v>7</v>
      </c>
      <c r="C259" s="94" t="s">
        <v>473</v>
      </c>
      <c r="D259" s="95" t="s">
        <v>473</v>
      </c>
      <c r="E259" s="120" t="s">
        <v>473</v>
      </c>
      <c r="F259" s="121" t="s">
        <v>473</v>
      </c>
      <c r="G259" s="169">
        <v>7</v>
      </c>
      <c r="H259" s="120" t="s">
        <v>473</v>
      </c>
      <c r="I259" s="120" t="s">
        <v>473</v>
      </c>
      <c r="J259" s="120" t="s">
        <v>473</v>
      </c>
      <c r="K259" s="120" t="s">
        <v>473</v>
      </c>
      <c r="L259" s="142" t="s">
        <v>473</v>
      </c>
    </row>
    <row r="260" spans="1:12" x14ac:dyDescent="0.35">
      <c r="A260" s="188" t="s">
        <v>491</v>
      </c>
      <c r="B260" s="94">
        <v>9</v>
      </c>
      <c r="C260" s="94" t="s">
        <v>473</v>
      </c>
      <c r="D260" s="95" t="s">
        <v>473</v>
      </c>
      <c r="E260" s="120" t="s">
        <v>473</v>
      </c>
      <c r="F260" s="121" t="s">
        <v>473</v>
      </c>
      <c r="G260" s="169">
        <v>9</v>
      </c>
      <c r="H260" s="120" t="s">
        <v>473</v>
      </c>
      <c r="I260" s="120" t="s">
        <v>473</v>
      </c>
      <c r="J260" s="120" t="s">
        <v>473</v>
      </c>
      <c r="K260" s="120" t="s">
        <v>473</v>
      </c>
      <c r="L260" s="142" t="s">
        <v>473</v>
      </c>
    </row>
    <row r="261" spans="1:12" x14ac:dyDescent="0.35">
      <c r="A261" s="188" t="s">
        <v>492</v>
      </c>
      <c r="B261" s="94">
        <v>7</v>
      </c>
      <c r="C261" s="94" t="s">
        <v>473</v>
      </c>
      <c r="D261" s="95" t="s">
        <v>473</v>
      </c>
      <c r="E261" s="120" t="s">
        <v>473</v>
      </c>
      <c r="F261" s="121" t="s">
        <v>473</v>
      </c>
      <c r="G261" s="169">
        <v>7</v>
      </c>
      <c r="H261" s="120" t="s">
        <v>473</v>
      </c>
      <c r="I261" s="120" t="s">
        <v>473</v>
      </c>
      <c r="J261" s="120" t="s">
        <v>473</v>
      </c>
      <c r="K261" s="120" t="s">
        <v>473</v>
      </c>
      <c r="L261" s="142" t="s">
        <v>473</v>
      </c>
    </row>
    <row r="262" spans="1:12" x14ac:dyDescent="0.35">
      <c r="A262" s="188" t="s">
        <v>493</v>
      </c>
      <c r="B262" s="94">
        <v>6</v>
      </c>
      <c r="C262" s="94" t="s">
        <v>473</v>
      </c>
      <c r="D262" s="95" t="s">
        <v>473</v>
      </c>
      <c r="E262" s="120" t="s">
        <v>473</v>
      </c>
      <c r="F262" s="121" t="s">
        <v>473</v>
      </c>
      <c r="G262" s="169">
        <v>6</v>
      </c>
      <c r="H262" s="120" t="s">
        <v>473</v>
      </c>
      <c r="I262" s="120" t="s">
        <v>473</v>
      </c>
      <c r="J262" s="120" t="s">
        <v>473</v>
      </c>
      <c r="K262" s="120" t="s">
        <v>473</v>
      </c>
      <c r="L262" s="142" t="s">
        <v>473</v>
      </c>
    </row>
    <row r="263" spans="1:12" x14ac:dyDescent="0.35">
      <c r="A263" s="188" t="s">
        <v>494</v>
      </c>
      <c r="B263" s="94">
        <v>2</v>
      </c>
      <c r="C263" s="94" t="s">
        <v>473</v>
      </c>
      <c r="D263" s="95" t="s">
        <v>473</v>
      </c>
      <c r="E263" s="120" t="s">
        <v>473</v>
      </c>
      <c r="F263" s="121" t="s">
        <v>473</v>
      </c>
      <c r="G263" s="169">
        <v>2</v>
      </c>
      <c r="H263" s="120" t="s">
        <v>473</v>
      </c>
      <c r="I263" s="120" t="s">
        <v>473</v>
      </c>
      <c r="J263" s="120" t="s">
        <v>473</v>
      </c>
      <c r="K263" s="120" t="s">
        <v>473</v>
      </c>
      <c r="L263" s="142" t="s">
        <v>473</v>
      </c>
    </row>
    <row r="264" spans="1:12" x14ac:dyDescent="0.35">
      <c r="A264" s="188" t="s">
        <v>495</v>
      </c>
      <c r="B264" s="94">
        <v>7</v>
      </c>
      <c r="C264" s="94" t="s">
        <v>473</v>
      </c>
      <c r="D264" s="95" t="s">
        <v>473</v>
      </c>
      <c r="E264" s="120" t="s">
        <v>473</v>
      </c>
      <c r="F264" s="121" t="s">
        <v>473</v>
      </c>
      <c r="G264" s="169">
        <v>7</v>
      </c>
      <c r="H264" s="120" t="s">
        <v>473</v>
      </c>
      <c r="I264" s="120" t="s">
        <v>473</v>
      </c>
      <c r="J264" s="120" t="s">
        <v>473</v>
      </c>
      <c r="K264" s="120" t="s">
        <v>473</v>
      </c>
      <c r="L264" s="142" t="s">
        <v>473</v>
      </c>
    </row>
    <row r="265" spans="1:12" x14ac:dyDescent="0.35">
      <c r="A265" s="188" t="s">
        <v>496</v>
      </c>
      <c r="B265" s="94">
        <v>11</v>
      </c>
      <c r="C265" s="94">
        <v>14883</v>
      </c>
      <c r="D265" s="95">
        <v>13727.719000000001</v>
      </c>
      <c r="E265" s="92">
        <v>0.86699999999999999</v>
      </c>
      <c r="F265" s="93">
        <v>1.4039999999999999</v>
      </c>
      <c r="G265" s="169">
        <v>11</v>
      </c>
      <c r="H265" s="120" t="s">
        <v>473</v>
      </c>
      <c r="I265" s="120" t="s">
        <v>473</v>
      </c>
      <c r="J265" s="120">
        <v>0.89700000000000002</v>
      </c>
      <c r="K265" s="120" t="s">
        <v>473</v>
      </c>
      <c r="L265" s="142" t="s">
        <v>473</v>
      </c>
    </row>
    <row r="266" spans="1:12" x14ac:dyDescent="0.35">
      <c r="A266" s="188" t="s">
        <v>497</v>
      </c>
      <c r="B266" s="94">
        <v>10</v>
      </c>
      <c r="C266" s="94">
        <v>22125</v>
      </c>
      <c r="D266" s="95">
        <v>21094.896000000001</v>
      </c>
      <c r="E266" s="120">
        <v>0.79300000000000004</v>
      </c>
      <c r="F266" s="121">
        <v>1.3560000000000001</v>
      </c>
      <c r="G266" s="169">
        <v>10</v>
      </c>
      <c r="H266" s="120" t="s">
        <v>473</v>
      </c>
      <c r="I266" s="120" t="s">
        <v>473</v>
      </c>
      <c r="J266" s="120">
        <v>0.92049999999999998</v>
      </c>
      <c r="K266" s="120" t="s">
        <v>473</v>
      </c>
      <c r="L266" s="142" t="s">
        <v>473</v>
      </c>
    </row>
    <row r="267" spans="1:12" x14ac:dyDescent="0.35">
      <c r="A267" s="188" t="s">
        <v>498</v>
      </c>
      <c r="B267" s="94">
        <v>5</v>
      </c>
      <c r="C267" s="94" t="s">
        <v>473</v>
      </c>
      <c r="D267" s="95" t="s">
        <v>473</v>
      </c>
      <c r="E267" s="92" t="s">
        <v>473</v>
      </c>
      <c r="F267" s="93" t="s">
        <v>473</v>
      </c>
      <c r="G267" s="169">
        <v>4</v>
      </c>
      <c r="H267" s="120" t="s">
        <v>473</v>
      </c>
      <c r="I267" s="120" t="s">
        <v>473</v>
      </c>
      <c r="J267" s="120" t="s">
        <v>473</v>
      </c>
      <c r="K267" s="120" t="s">
        <v>473</v>
      </c>
      <c r="L267" s="142" t="s">
        <v>473</v>
      </c>
    </row>
    <row r="268" spans="1:12" x14ac:dyDescent="0.35">
      <c r="A268" s="188" t="s">
        <v>499</v>
      </c>
      <c r="B268" s="94">
        <v>4</v>
      </c>
      <c r="C268" s="94" t="s">
        <v>473</v>
      </c>
      <c r="D268" s="95" t="s">
        <v>473</v>
      </c>
      <c r="E268" s="120" t="s">
        <v>473</v>
      </c>
      <c r="F268" s="121" t="s">
        <v>473</v>
      </c>
      <c r="G268" s="169">
        <v>4</v>
      </c>
      <c r="H268" s="120" t="s">
        <v>473</v>
      </c>
      <c r="I268" s="120" t="s">
        <v>473</v>
      </c>
      <c r="J268" s="120" t="s">
        <v>473</v>
      </c>
      <c r="K268" s="120" t="s">
        <v>473</v>
      </c>
      <c r="L268" s="142" t="s">
        <v>473</v>
      </c>
    </row>
    <row r="269" spans="1:12" x14ac:dyDescent="0.35">
      <c r="A269" s="188" t="s">
        <v>500</v>
      </c>
      <c r="B269" s="94">
        <v>16</v>
      </c>
      <c r="C269" s="94">
        <v>17634</v>
      </c>
      <c r="D269" s="95">
        <v>19989.968000000004</v>
      </c>
      <c r="E269" s="120">
        <v>0.82699999999999996</v>
      </c>
      <c r="F269" s="121">
        <v>1.0569999999999999</v>
      </c>
      <c r="G269" s="169">
        <v>16</v>
      </c>
      <c r="H269" s="120" t="s">
        <v>473</v>
      </c>
      <c r="I269" s="120" t="s">
        <v>473</v>
      </c>
      <c r="J269" s="120">
        <v>0.9375</v>
      </c>
      <c r="K269" s="120" t="s">
        <v>473</v>
      </c>
      <c r="L269" s="142" t="s">
        <v>473</v>
      </c>
    </row>
    <row r="270" spans="1:12" x14ac:dyDescent="0.35">
      <c r="A270" s="188" t="s">
        <v>501</v>
      </c>
      <c r="B270" s="94">
        <v>2</v>
      </c>
      <c r="C270" s="94" t="s">
        <v>473</v>
      </c>
      <c r="D270" s="95" t="s">
        <v>473</v>
      </c>
      <c r="E270" s="120" t="s">
        <v>473</v>
      </c>
      <c r="F270" s="121" t="s">
        <v>473</v>
      </c>
      <c r="G270" s="169">
        <v>2</v>
      </c>
      <c r="H270" s="120" t="s">
        <v>473</v>
      </c>
      <c r="I270" s="120" t="s">
        <v>473</v>
      </c>
      <c r="J270" s="120" t="s">
        <v>473</v>
      </c>
      <c r="K270" s="120" t="s">
        <v>473</v>
      </c>
      <c r="L270" s="142" t="s">
        <v>473</v>
      </c>
    </row>
    <row r="271" spans="1:12" x14ac:dyDescent="0.35">
      <c r="A271" s="188" t="s">
        <v>502</v>
      </c>
      <c r="B271" s="94">
        <v>2</v>
      </c>
      <c r="C271" s="94" t="s">
        <v>473</v>
      </c>
      <c r="D271" s="95" t="s">
        <v>473</v>
      </c>
      <c r="E271" s="120" t="s">
        <v>473</v>
      </c>
      <c r="F271" s="121" t="s">
        <v>473</v>
      </c>
      <c r="G271" s="169">
        <v>2</v>
      </c>
      <c r="H271" s="120" t="s">
        <v>473</v>
      </c>
      <c r="I271" s="120" t="s">
        <v>473</v>
      </c>
      <c r="J271" s="120" t="s">
        <v>473</v>
      </c>
      <c r="K271" s="120" t="s">
        <v>473</v>
      </c>
      <c r="L271" s="142" t="s">
        <v>473</v>
      </c>
    </row>
    <row r="272" spans="1:12" x14ac:dyDescent="0.35">
      <c r="A272" s="188" t="s">
        <v>503</v>
      </c>
      <c r="B272" s="94">
        <v>4</v>
      </c>
      <c r="C272" s="94" t="s">
        <v>473</v>
      </c>
      <c r="D272" s="95" t="s">
        <v>473</v>
      </c>
      <c r="E272" s="120" t="s">
        <v>473</v>
      </c>
      <c r="F272" s="121" t="s">
        <v>473</v>
      </c>
      <c r="G272" s="169">
        <v>4</v>
      </c>
      <c r="H272" s="120" t="s">
        <v>473</v>
      </c>
      <c r="I272" s="120" t="s">
        <v>473</v>
      </c>
      <c r="J272" s="120" t="s">
        <v>473</v>
      </c>
      <c r="K272" s="120" t="s">
        <v>473</v>
      </c>
      <c r="L272" s="142" t="s">
        <v>473</v>
      </c>
    </row>
    <row r="273" spans="1:12" x14ac:dyDescent="0.35">
      <c r="A273" s="188" t="s">
        <v>504</v>
      </c>
      <c r="B273" s="94">
        <v>17</v>
      </c>
      <c r="C273" s="94">
        <v>10774</v>
      </c>
      <c r="D273" s="95">
        <v>12876.370999999997</v>
      </c>
      <c r="E273" s="120">
        <v>0.67400000000000004</v>
      </c>
      <c r="F273" s="121">
        <v>1.1379999999999999</v>
      </c>
      <c r="G273" s="169">
        <v>17</v>
      </c>
      <c r="H273" s="120" t="s">
        <v>473</v>
      </c>
      <c r="I273" s="120" t="s">
        <v>473</v>
      </c>
      <c r="J273" s="120">
        <v>0.91100000000000003</v>
      </c>
      <c r="K273" s="120" t="s">
        <v>473</v>
      </c>
      <c r="L273" s="142" t="s">
        <v>473</v>
      </c>
    </row>
    <row r="274" spans="1:12" x14ac:dyDescent="0.35">
      <c r="A274" s="188" t="s">
        <v>505</v>
      </c>
      <c r="B274" s="94">
        <v>6</v>
      </c>
      <c r="C274" s="94" t="s">
        <v>473</v>
      </c>
      <c r="D274" s="95" t="s">
        <v>473</v>
      </c>
      <c r="E274" s="120" t="s">
        <v>473</v>
      </c>
      <c r="F274" s="121" t="s">
        <v>473</v>
      </c>
      <c r="G274" s="169">
        <v>6</v>
      </c>
      <c r="H274" s="120" t="s">
        <v>473</v>
      </c>
      <c r="I274" s="120" t="s">
        <v>473</v>
      </c>
      <c r="J274" s="120" t="s">
        <v>473</v>
      </c>
      <c r="K274" s="120" t="s">
        <v>473</v>
      </c>
      <c r="L274" s="142" t="s">
        <v>473</v>
      </c>
    </row>
    <row r="275" spans="1:12" x14ac:dyDescent="0.35">
      <c r="A275" s="188" t="s">
        <v>506</v>
      </c>
      <c r="B275" s="94">
        <v>4</v>
      </c>
      <c r="C275" s="94" t="s">
        <v>473</v>
      </c>
      <c r="D275" s="95" t="s">
        <v>473</v>
      </c>
      <c r="E275" s="120" t="s">
        <v>473</v>
      </c>
      <c r="F275" s="121" t="s">
        <v>473</v>
      </c>
      <c r="G275" s="169">
        <v>4</v>
      </c>
      <c r="H275" s="120" t="s">
        <v>473</v>
      </c>
      <c r="I275" s="120" t="s">
        <v>473</v>
      </c>
      <c r="J275" s="120" t="s">
        <v>473</v>
      </c>
      <c r="K275" s="120" t="s">
        <v>473</v>
      </c>
      <c r="L275" s="142" t="s">
        <v>473</v>
      </c>
    </row>
    <row r="276" spans="1:12" x14ac:dyDescent="0.35">
      <c r="A276" s="188" t="s">
        <v>507</v>
      </c>
      <c r="B276" s="94">
        <v>38</v>
      </c>
      <c r="C276" s="94">
        <v>41486</v>
      </c>
      <c r="D276" s="95">
        <v>51242.817999999999</v>
      </c>
      <c r="E276" s="92">
        <v>0.70599999999999996</v>
      </c>
      <c r="F276" s="93">
        <v>0.86799999999999999</v>
      </c>
      <c r="G276" s="169">
        <v>38</v>
      </c>
      <c r="H276" s="120">
        <v>0.45800000000000002</v>
      </c>
      <c r="I276" s="120">
        <v>0.66</v>
      </c>
      <c r="J276" s="120">
        <v>0.79449999999999998</v>
      </c>
      <c r="K276" s="120">
        <v>0.94799999999999995</v>
      </c>
      <c r="L276" s="142">
        <v>1.329</v>
      </c>
    </row>
    <row r="277" spans="1:12" x14ac:dyDescent="0.35">
      <c r="A277" s="188" t="s">
        <v>508</v>
      </c>
      <c r="B277" s="94">
        <v>12</v>
      </c>
      <c r="C277" s="94">
        <v>25467</v>
      </c>
      <c r="D277" s="95">
        <v>30447.975000000006</v>
      </c>
      <c r="E277" s="92">
        <v>0.67200000000000004</v>
      </c>
      <c r="F277" s="93">
        <v>0.94099999999999995</v>
      </c>
      <c r="G277" s="169">
        <v>12</v>
      </c>
      <c r="H277" s="120" t="s">
        <v>473</v>
      </c>
      <c r="I277" s="120" t="s">
        <v>473</v>
      </c>
      <c r="J277" s="120">
        <v>0.89100000000000001</v>
      </c>
      <c r="K277" s="120" t="s">
        <v>473</v>
      </c>
      <c r="L277" s="142" t="s">
        <v>473</v>
      </c>
    </row>
    <row r="278" spans="1:12" x14ac:dyDescent="0.35">
      <c r="A278" s="188" t="s">
        <v>509</v>
      </c>
      <c r="B278" s="94">
        <v>3</v>
      </c>
      <c r="C278" s="94" t="s">
        <v>473</v>
      </c>
      <c r="D278" s="95" t="s">
        <v>473</v>
      </c>
      <c r="E278" s="120" t="s">
        <v>473</v>
      </c>
      <c r="F278" s="121" t="s">
        <v>473</v>
      </c>
      <c r="G278" s="169">
        <v>3</v>
      </c>
      <c r="H278" s="120" t="s">
        <v>473</v>
      </c>
      <c r="I278" s="120" t="s">
        <v>473</v>
      </c>
      <c r="J278" s="120" t="s">
        <v>473</v>
      </c>
      <c r="K278" s="120" t="s">
        <v>473</v>
      </c>
      <c r="L278" s="142" t="s">
        <v>473</v>
      </c>
    </row>
    <row r="279" spans="1:12" x14ac:dyDescent="0.35">
      <c r="A279" s="188" t="s">
        <v>510</v>
      </c>
      <c r="B279" s="94">
        <v>7</v>
      </c>
      <c r="C279" s="94" t="s">
        <v>473</v>
      </c>
      <c r="D279" s="95" t="s">
        <v>473</v>
      </c>
      <c r="E279" s="92" t="s">
        <v>473</v>
      </c>
      <c r="F279" s="93" t="s">
        <v>473</v>
      </c>
      <c r="G279" s="169">
        <v>7</v>
      </c>
      <c r="H279" s="120" t="s">
        <v>473</v>
      </c>
      <c r="I279" s="120" t="s">
        <v>473</v>
      </c>
      <c r="J279" s="120" t="s">
        <v>473</v>
      </c>
      <c r="K279" s="120" t="s">
        <v>473</v>
      </c>
      <c r="L279" s="142" t="s">
        <v>473</v>
      </c>
    </row>
    <row r="280" spans="1:12" x14ac:dyDescent="0.35">
      <c r="A280" s="188" t="s">
        <v>511</v>
      </c>
      <c r="B280" s="94">
        <v>11</v>
      </c>
      <c r="C280" s="94">
        <v>20267</v>
      </c>
      <c r="D280" s="95">
        <v>27997.394</v>
      </c>
      <c r="E280" s="120">
        <v>0.69399999999999995</v>
      </c>
      <c r="F280" s="121">
        <v>1.33</v>
      </c>
      <c r="G280" s="169">
        <v>11</v>
      </c>
      <c r="H280" s="120" t="s">
        <v>473</v>
      </c>
      <c r="I280" s="120" t="s">
        <v>473</v>
      </c>
      <c r="J280" s="120">
        <v>0.82</v>
      </c>
      <c r="K280" s="120" t="s">
        <v>473</v>
      </c>
      <c r="L280" s="142" t="s">
        <v>473</v>
      </c>
    </row>
    <row r="281" spans="1:12" x14ac:dyDescent="0.35">
      <c r="A281" s="188" t="s">
        <v>512</v>
      </c>
      <c r="B281" s="94">
        <v>4</v>
      </c>
      <c r="C281" s="94" t="s">
        <v>473</v>
      </c>
      <c r="D281" s="95" t="s">
        <v>473</v>
      </c>
      <c r="E281" s="120" t="s">
        <v>473</v>
      </c>
      <c r="F281" s="121" t="s">
        <v>473</v>
      </c>
      <c r="G281" s="169">
        <v>4</v>
      </c>
      <c r="H281" s="120" t="s">
        <v>473</v>
      </c>
      <c r="I281" s="120" t="s">
        <v>473</v>
      </c>
      <c r="J281" s="120" t="s">
        <v>473</v>
      </c>
      <c r="K281" s="120" t="s">
        <v>473</v>
      </c>
      <c r="L281" s="142" t="s">
        <v>473</v>
      </c>
    </row>
    <row r="282" spans="1:12" x14ac:dyDescent="0.35">
      <c r="A282" s="188" t="s">
        <v>513</v>
      </c>
      <c r="B282" s="94">
        <v>0</v>
      </c>
      <c r="C282" s="94" t="s">
        <v>473</v>
      </c>
      <c r="D282" s="95" t="s">
        <v>473</v>
      </c>
      <c r="E282" s="120" t="s">
        <v>473</v>
      </c>
      <c r="F282" s="121" t="s">
        <v>473</v>
      </c>
      <c r="G282" s="169">
        <v>0</v>
      </c>
      <c r="H282" s="120" t="s">
        <v>473</v>
      </c>
      <c r="I282" s="120" t="s">
        <v>473</v>
      </c>
      <c r="J282" s="120" t="s">
        <v>473</v>
      </c>
      <c r="K282" s="120" t="s">
        <v>473</v>
      </c>
      <c r="L282" s="142" t="s">
        <v>473</v>
      </c>
    </row>
    <row r="283" spans="1:12" x14ac:dyDescent="0.35">
      <c r="A283" s="189" t="s">
        <v>514</v>
      </c>
      <c r="B283" s="94">
        <v>7</v>
      </c>
      <c r="C283" s="94" t="s">
        <v>473</v>
      </c>
      <c r="D283" s="95" t="s">
        <v>473</v>
      </c>
      <c r="E283" s="120" t="s">
        <v>473</v>
      </c>
      <c r="F283" s="121" t="s">
        <v>473</v>
      </c>
      <c r="G283" s="169">
        <v>7</v>
      </c>
      <c r="H283" s="120" t="s">
        <v>473</v>
      </c>
      <c r="I283" s="120" t="s">
        <v>473</v>
      </c>
      <c r="J283" s="120" t="s">
        <v>473</v>
      </c>
      <c r="K283" s="120" t="s">
        <v>473</v>
      </c>
      <c r="L283" s="142" t="s">
        <v>473</v>
      </c>
    </row>
    <row r="284" spans="1:12" x14ac:dyDescent="0.35">
      <c r="A284" s="190" t="s">
        <v>515</v>
      </c>
      <c r="B284" s="94">
        <v>1</v>
      </c>
      <c r="C284" s="94" t="s">
        <v>473</v>
      </c>
      <c r="D284" s="95" t="s">
        <v>473</v>
      </c>
      <c r="E284" s="92" t="s">
        <v>473</v>
      </c>
      <c r="F284" s="93" t="s">
        <v>473</v>
      </c>
      <c r="G284" s="169">
        <v>1</v>
      </c>
      <c r="H284" s="120" t="s">
        <v>473</v>
      </c>
      <c r="I284" s="120" t="s">
        <v>473</v>
      </c>
      <c r="J284" s="120" t="s">
        <v>473</v>
      </c>
      <c r="K284" s="120" t="s">
        <v>473</v>
      </c>
      <c r="L284" s="142" t="s">
        <v>473</v>
      </c>
    </row>
    <row r="285" spans="1:12" x14ac:dyDescent="0.35">
      <c r="A285" s="189" t="s">
        <v>516</v>
      </c>
      <c r="B285" s="94">
        <v>7</v>
      </c>
      <c r="C285" s="94" t="s">
        <v>473</v>
      </c>
      <c r="D285" s="95" t="s">
        <v>473</v>
      </c>
      <c r="E285" s="120" t="s">
        <v>473</v>
      </c>
      <c r="F285" s="121" t="s">
        <v>473</v>
      </c>
      <c r="G285" s="169">
        <v>7</v>
      </c>
      <c r="H285" s="120" t="s">
        <v>473</v>
      </c>
      <c r="I285" s="120" t="s">
        <v>473</v>
      </c>
      <c r="J285" s="120" t="s">
        <v>473</v>
      </c>
      <c r="K285" s="120" t="s">
        <v>473</v>
      </c>
      <c r="L285" s="142" t="s">
        <v>473</v>
      </c>
    </row>
    <row r="286" spans="1:12" x14ac:dyDescent="0.35">
      <c r="A286" s="188" t="s">
        <v>517</v>
      </c>
      <c r="B286" s="94">
        <v>34</v>
      </c>
      <c r="C286" s="94">
        <v>45428</v>
      </c>
      <c r="D286" s="95">
        <v>63435.08699999997</v>
      </c>
      <c r="E286" s="120">
        <v>0.70399999999999996</v>
      </c>
      <c r="F286" s="121">
        <v>0.89900000000000002</v>
      </c>
      <c r="G286" s="169">
        <v>34</v>
      </c>
      <c r="H286" s="120">
        <v>0.52100000000000002</v>
      </c>
      <c r="I286" s="120">
        <v>0.60299999999999998</v>
      </c>
      <c r="J286" s="120">
        <v>0.76550000000000007</v>
      </c>
      <c r="K286" s="120">
        <v>0.90100000000000002</v>
      </c>
      <c r="L286" s="142">
        <v>1.304</v>
      </c>
    </row>
    <row r="287" spans="1:12" x14ac:dyDescent="0.35">
      <c r="A287" s="188" t="s">
        <v>518</v>
      </c>
      <c r="B287" s="94">
        <v>3</v>
      </c>
      <c r="C287" s="94" t="s">
        <v>473</v>
      </c>
      <c r="D287" s="95" t="s">
        <v>473</v>
      </c>
      <c r="E287" s="120" t="s">
        <v>473</v>
      </c>
      <c r="F287" s="121" t="s">
        <v>473</v>
      </c>
      <c r="G287" s="169">
        <v>3</v>
      </c>
      <c r="H287" s="120" t="s">
        <v>473</v>
      </c>
      <c r="I287" s="120" t="s">
        <v>473</v>
      </c>
      <c r="J287" s="120" t="s">
        <v>473</v>
      </c>
      <c r="K287" s="120" t="s">
        <v>473</v>
      </c>
      <c r="L287" s="142" t="s">
        <v>473</v>
      </c>
    </row>
    <row r="288" spans="1:12" x14ac:dyDescent="0.35">
      <c r="A288" s="188" t="s">
        <v>519</v>
      </c>
      <c r="B288" s="94">
        <v>11</v>
      </c>
      <c r="C288" s="94">
        <v>19490</v>
      </c>
      <c r="D288" s="95">
        <v>10396.437</v>
      </c>
      <c r="E288" s="92">
        <v>0.63300000000000001</v>
      </c>
      <c r="F288" s="93">
        <v>1.3640000000000001</v>
      </c>
      <c r="G288" s="169">
        <v>11</v>
      </c>
      <c r="H288" s="120" t="s">
        <v>473</v>
      </c>
      <c r="I288" s="120" t="s">
        <v>473</v>
      </c>
      <c r="J288" s="120">
        <v>1.032</v>
      </c>
      <c r="K288" s="120" t="s">
        <v>473</v>
      </c>
      <c r="L288" s="142" t="s">
        <v>473</v>
      </c>
    </row>
    <row r="289" spans="1:14" x14ac:dyDescent="0.35">
      <c r="A289" s="188" t="s">
        <v>520</v>
      </c>
      <c r="B289" s="94">
        <v>1</v>
      </c>
      <c r="C289" s="94" t="s">
        <v>473</v>
      </c>
      <c r="D289" s="95" t="s">
        <v>473</v>
      </c>
      <c r="E289" s="92" t="s">
        <v>473</v>
      </c>
      <c r="F289" s="93" t="s">
        <v>473</v>
      </c>
      <c r="G289" s="169">
        <v>1</v>
      </c>
      <c r="H289" s="120" t="s">
        <v>473</v>
      </c>
      <c r="I289" s="120" t="s">
        <v>473</v>
      </c>
      <c r="J289" s="120" t="s">
        <v>473</v>
      </c>
      <c r="K289" s="120" t="s">
        <v>473</v>
      </c>
      <c r="L289" s="142" t="s">
        <v>473</v>
      </c>
    </row>
    <row r="290" spans="1:14" x14ac:dyDescent="0.35">
      <c r="A290" s="188" t="s">
        <v>521</v>
      </c>
      <c r="B290" s="94">
        <v>11</v>
      </c>
      <c r="C290" s="94">
        <v>13408</v>
      </c>
      <c r="D290" s="95">
        <v>15707.68</v>
      </c>
      <c r="E290" s="120">
        <v>0.42099999999999999</v>
      </c>
      <c r="F290" s="121">
        <v>1.1579999999999999</v>
      </c>
      <c r="G290" s="169">
        <v>11</v>
      </c>
      <c r="H290" s="120" t="s">
        <v>473</v>
      </c>
      <c r="I290" s="120" t="s">
        <v>473</v>
      </c>
      <c r="J290" s="120">
        <v>0.83799999999999997</v>
      </c>
      <c r="K290" s="120" t="s">
        <v>473</v>
      </c>
      <c r="L290" s="142" t="s">
        <v>473</v>
      </c>
    </row>
    <row r="291" spans="1:14" x14ac:dyDescent="0.35">
      <c r="A291" s="188" t="s">
        <v>522</v>
      </c>
      <c r="B291" s="94">
        <v>6</v>
      </c>
      <c r="C291" s="94" t="s">
        <v>473</v>
      </c>
      <c r="D291" s="95" t="s">
        <v>473</v>
      </c>
      <c r="E291" s="120" t="s">
        <v>473</v>
      </c>
      <c r="F291" s="121" t="s">
        <v>473</v>
      </c>
      <c r="G291" s="169">
        <v>6</v>
      </c>
      <c r="H291" s="120" t="s">
        <v>473</v>
      </c>
      <c r="I291" s="120" t="s">
        <v>473</v>
      </c>
      <c r="J291" s="120" t="s">
        <v>473</v>
      </c>
      <c r="K291" s="120" t="s">
        <v>473</v>
      </c>
      <c r="L291" s="142" t="s">
        <v>473</v>
      </c>
    </row>
    <row r="292" spans="1:14" x14ac:dyDescent="0.35">
      <c r="A292" s="188" t="s">
        <v>523</v>
      </c>
      <c r="B292" s="94">
        <v>1</v>
      </c>
      <c r="C292" s="94" t="s">
        <v>473</v>
      </c>
      <c r="D292" s="95" t="s">
        <v>473</v>
      </c>
      <c r="E292" s="120" t="s">
        <v>473</v>
      </c>
      <c r="F292" s="121" t="s">
        <v>473</v>
      </c>
      <c r="G292" s="169">
        <v>1</v>
      </c>
      <c r="H292" s="120" t="s">
        <v>473</v>
      </c>
      <c r="I292" s="120" t="s">
        <v>473</v>
      </c>
      <c r="J292" s="120" t="s">
        <v>473</v>
      </c>
      <c r="K292" s="120" t="s">
        <v>473</v>
      </c>
      <c r="L292" s="142" t="s">
        <v>473</v>
      </c>
    </row>
    <row r="293" spans="1:14" ht="15" thickBot="1" x14ac:dyDescent="0.4">
      <c r="A293" s="191" t="s">
        <v>524</v>
      </c>
      <c r="B293" s="146">
        <v>1</v>
      </c>
      <c r="C293" s="146" t="s">
        <v>473</v>
      </c>
      <c r="D293" s="147" t="s">
        <v>473</v>
      </c>
      <c r="E293" s="148" t="s">
        <v>473</v>
      </c>
      <c r="F293" s="149" t="s">
        <v>473</v>
      </c>
      <c r="G293" s="170">
        <v>1</v>
      </c>
      <c r="H293" s="148" t="s">
        <v>473</v>
      </c>
      <c r="I293" s="148" t="s">
        <v>473</v>
      </c>
      <c r="J293" s="148" t="s">
        <v>473</v>
      </c>
      <c r="K293" s="148" t="s">
        <v>473</v>
      </c>
      <c r="L293" s="151" t="s">
        <v>473</v>
      </c>
    </row>
    <row r="294" spans="1:14" x14ac:dyDescent="0.35">
      <c r="A294" s="265" t="s">
        <v>668</v>
      </c>
      <c r="B294" s="265"/>
      <c r="C294" s="265"/>
      <c r="D294" s="265"/>
      <c r="E294" s="265"/>
      <c r="F294" s="265"/>
      <c r="G294" s="265"/>
      <c r="H294" s="265"/>
      <c r="I294" s="265"/>
      <c r="J294" s="265"/>
      <c r="K294" s="265"/>
      <c r="L294" s="265"/>
      <c r="M294" s="9"/>
    </row>
    <row r="295" spans="1:14" x14ac:dyDescent="0.35">
      <c r="A295" s="266"/>
      <c r="B295" s="266"/>
      <c r="C295" s="266"/>
      <c r="D295" s="266"/>
      <c r="E295" s="266"/>
      <c r="F295" s="266"/>
      <c r="G295" s="266"/>
      <c r="H295" s="266"/>
      <c r="I295" s="266"/>
      <c r="J295" s="266"/>
      <c r="K295" s="266"/>
      <c r="L295" s="266"/>
      <c r="M295" s="9"/>
    </row>
    <row r="296" spans="1:14" x14ac:dyDescent="0.35">
      <c r="A296" s="215"/>
      <c r="B296" s="8"/>
      <c r="C296" s="202"/>
      <c r="D296" s="202"/>
      <c r="E296" s="1"/>
      <c r="F296" s="9"/>
      <c r="G296" s="9"/>
      <c r="H296" s="202"/>
      <c r="I296" s="9"/>
      <c r="J296" s="9"/>
      <c r="K296" s="9"/>
      <c r="L296" s="9"/>
      <c r="M296" s="9"/>
    </row>
    <row r="297" spans="1:14" x14ac:dyDescent="0.35">
      <c r="A297" s="215"/>
      <c r="B297" s="8"/>
      <c r="C297" s="202"/>
      <c r="D297" s="202"/>
      <c r="E297" s="1"/>
      <c r="F297" s="9"/>
      <c r="G297" s="9"/>
      <c r="H297" s="202"/>
      <c r="I297" s="9"/>
      <c r="J297" s="9"/>
      <c r="K297" s="9"/>
      <c r="L297" s="9"/>
      <c r="M297" s="9"/>
    </row>
    <row r="298" spans="1:14" ht="18.5" thickBot="1" x14ac:dyDescent="0.45">
      <c r="A298" s="131" t="s">
        <v>626</v>
      </c>
      <c r="B298" s="155"/>
      <c r="C298" s="155"/>
      <c r="D298" s="155"/>
      <c r="E298" s="155"/>
      <c r="F298" s="155"/>
      <c r="G298" s="155"/>
      <c r="H298" s="155"/>
      <c r="I298" s="155"/>
      <c r="J298" s="155"/>
      <c r="K298" s="155"/>
      <c r="L298" s="155"/>
      <c r="M298" s="155"/>
    </row>
    <row r="299" spans="1:14" s="90" customFormat="1" ht="30" customHeight="1" thickBot="1" x14ac:dyDescent="0.4">
      <c r="A299" s="173"/>
      <c r="B299" s="175"/>
      <c r="C299" s="258" t="s">
        <v>167</v>
      </c>
      <c r="D299" s="259"/>
      <c r="E299" s="260" t="s">
        <v>468</v>
      </c>
      <c r="F299" s="261"/>
      <c r="G299" s="262" t="s">
        <v>469</v>
      </c>
      <c r="H299" s="263"/>
      <c r="I299" s="263"/>
      <c r="J299" s="263"/>
      <c r="K299" s="263"/>
      <c r="L299" s="264"/>
      <c r="M299" s="154"/>
      <c r="N299" s="154"/>
    </row>
    <row r="300" spans="1:14" s="90" customFormat="1" ht="44.5" x14ac:dyDescent="0.35">
      <c r="A300" s="187" t="s">
        <v>470</v>
      </c>
      <c r="B300" s="176" t="s">
        <v>471</v>
      </c>
      <c r="C300" s="177" t="s">
        <v>173</v>
      </c>
      <c r="D300" s="178" t="s">
        <v>174</v>
      </c>
      <c r="E300" s="179" t="s">
        <v>176</v>
      </c>
      <c r="F300" s="180" t="s">
        <v>177</v>
      </c>
      <c r="G300" s="179" t="s">
        <v>674</v>
      </c>
      <c r="H300" s="179" t="s">
        <v>180</v>
      </c>
      <c r="I300" s="179" t="s">
        <v>183</v>
      </c>
      <c r="J300" s="179" t="s">
        <v>188</v>
      </c>
      <c r="K300" s="179" t="s">
        <v>193</v>
      </c>
      <c r="L300" s="181" t="s">
        <v>196</v>
      </c>
      <c r="M300" s="154"/>
      <c r="N300" s="154"/>
    </row>
    <row r="301" spans="1:14" x14ac:dyDescent="0.35">
      <c r="A301" s="188" t="s">
        <v>472</v>
      </c>
      <c r="B301" s="94">
        <v>3</v>
      </c>
      <c r="C301" s="94" t="s">
        <v>473</v>
      </c>
      <c r="D301" s="95" t="s">
        <v>473</v>
      </c>
      <c r="E301" s="120" t="s">
        <v>473</v>
      </c>
      <c r="F301" s="121" t="s">
        <v>473</v>
      </c>
      <c r="G301" s="169">
        <v>3</v>
      </c>
      <c r="H301" s="120" t="s">
        <v>473</v>
      </c>
      <c r="I301" s="120" t="s">
        <v>473</v>
      </c>
      <c r="J301" s="120" t="s">
        <v>473</v>
      </c>
      <c r="K301" s="120" t="s">
        <v>473</v>
      </c>
      <c r="L301" s="142" t="s">
        <v>473</v>
      </c>
    </row>
    <row r="302" spans="1:14" x14ac:dyDescent="0.35">
      <c r="A302" s="188" t="s">
        <v>474</v>
      </c>
      <c r="B302" s="94">
        <v>5</v>
      </c>
      <c r="C302" s="94" t="s">
        <v>473</v>
      </c>
      <c r="D302" s="95" t="s">
        <v>473</v>
      </c>
      <c r="E302" s="120" t="s">
        <v>473</v>
      </c>
      <c r="F302" s="121" t="s">
        <v>473</v>
      </c>
      <c r="G302" s="169">
        <v>5</v>
      </c>
      <c r="H302" s="120" t="s">
        <v>473</v>
      </c>
      <c r="I302" s="120" t="s">
        <v>473</v>
      </c>
      <c r="J302" s="120" t="s">
        <v>473</v>
      </c>
      <c r="K302" s="120" t="s">
        <v>473</v>
      </c>
      <c r="L302" s="142" t="s">
        <v>473</v>
      </c>
    </row>
    <row r="303" spans="1:14" x14ac:dyDescent="0.35">
      <c r="A303" s="188" t="s">
        <v>475</v>
      </c>
      <c r="B303" s="94">
        <v>4</v>
      </c>
      <c r="C303" s="94" t="s">
        <v>473</v>
      </c>
      <c r="D303" s="95" t="s">
        <v>473</v>
      </c>
      <c r="E303" s="92" t="s">
        <v>473</v>
      </c>
      <c r="F303" s="93" t="s">
        <v>473</v>
      </c>
      <c r="G303" s="169">
        <v>4</v>
      </c>
      <c r="H303" s="120" t="s">
        <v>473</v>
      </c>
      <c r="I303" s="120" t="s">
        <v>473</v>
      </c>
      <c r="J303" s="120" t="s">
        <v>473</v>
      </c>
      <c r="K303" s="120" t="s">
        <v>473</v>
      </c>
      <c r="L303" s="142" t="s">
        <v>473</v>
      </c>
    </row>
    <row r="304" spans="1:14" x14ac:dyDescent="0.35">
      <c r="A304" s="188" t="s">
        <v>476</v>
      </c>
      <c r="B304" s="94">
        <v>1</v>
      </c>
      <c r="C304" s="94" t="s">
        <v>473</v>
      </c>
      <c r="D304" s="95" t="s">
        <v>473</v>
      </c>
      <c r="E304" s="92" t="s">
        <v>473</v>
      </c>
      <c r="F304" s="93" t="s">
        <v>473</v>
      </c>
      <c r="G304" s="169">
        <v>1</v>
      </c>
      <c r="H304" s="120" t="s">
        <v>473</v>
      </c>
      <c r="I304" s="120" t="s">
        <v>473</v>
      </c>
      <c r="J304" s="120" t="s">
        <v>473</v>
      </c>
      <c r="K304" s="120" t="s">
        <v>473</v>
      </c>
      <c r="L304" s="142" t="s">
        <v>473</v>
      </c>
    </row>
    <row r="305" spans="1:12" x14ac:dyDescent="0.35">
      <c r="A305" s="188" t="s">
        <v>477</v>
      </c>
      <c r="B305" s="94">
        <v>41</v>
      </c>
      <c r="C305" s="94">
        <v>7203</v>
      </c>
      <c r="D305" s="95">
        <v>13681.072999999997</v>
      </c>
      <c r="E305" s="120">
        <v>0.33400000000000002</v>
      </c>
      <c r="F305" s="121">
        <v>0.67400000000000004</v>
      </c>
      <c r="G305" s="169">
        <v>41</v>
      </c>
      <c r="H305" s="120">
        <v>0.155</v>
      </c>
      <c r="I305" s="120">
        <v>0.31</v>
      </c>
      <c r="J305" s="120">
        <v>0.42599999999999999</v>
      </c>
      <c r="K305" s="120">
        <v>0.70599999999999996</v>
      </c>
      <c r="L305" s="142">
        <v>1.4750000000000001</v>
      </c>
    </row>
    <row r="306" spans="1:12" x14ac:dyDescent="0.35">
      <c r="A306" s="188" t="s">
        <v>478</v>
      </c>
      <c r="B306" s="94">
        <v>5</v>
      </c>
      <c r="C306" s="94" t="s">
        <v>473</v>
      </c>
      <c r="D306" s="95" t="s">
        <v>473</v>
      </c>
      <c r="E306" s="120" t="s">
        <v>473</v>
      </c>
      <c r="F306" s="121" t="s">
        <v>473</v>
      </c>
      <c r="G306" s="169">
        <v>5</v>
      </c>
      <c r="H306" s="120" t="s">
        <v>473</v>
      </c>
      <c r="I306" s="120" t="s">
        <v>473</v>
      </c>
      <c r="J306" s="120" t="s">
        <v>473</v>
      </c>
      <c r="K306" s="120" t="s">
        <v>473</v>
      </c>
      <c r="L306" s="142" t="s">
        <v>473</v>
      </c>
    </row>
    <row r="307" spans="1:12" x14ac:dyDescent="0.35">
      <c r="A307" s="188" t="s">
        <v>479</v>
      </c>
      <c r="B307" s="94">
        <v>4</v>
      </c>
      <c r="C307" s="94" t="s">
        <v>473</v>
      </c>
      <c r="D307" s="95" t="s">
        <v>473</v>
      </c>
      <c r="E307" s="92" t="s">
        <v>473</v>
      </c>
      <c r="F307" s="93" t="s">
        <v>473</v>
      </c>
      <c r="G307" s="169">
        <v>4</v>
      </c>
      <c r="H307" s="120" t="s">
        <v>473</v>
      </c>
      <c r="I307" s="120" t="s">
        <v>473</v>
      </c>
      <c r="J307" s="120" t="s">
        <v>473</v>
      </c>
      <c r="K307" s="120" t="s">
        <v>473</v>
      </c>
      <c r="L307" s="142" t="s">
        <v>473</v>
      </c>
    </row>
    <row r="308" spans="1:12" x14ac:dyDescent="0.35">
      <c r="A308" s="188" t="s">
        <v>480</v>
      </c>
      <c r="B308" s="94">
        <v>1</v>
      </c>
      <c r="C308" s="94" t="s">
        <v>473</v>
      </c>
      <c r="D308" s="95" t="s">
        <v>473</v>
      </c>
      <c r="E308" s="120" t="s">
        <v>473</v>
      </c>
      <c r="F308" s="121" t="s">
        <v>473</v>
      </c>
      <c r="G308" s="169">
        <v>1</v>
      </c>
      <c r="H308" s="120" t="s">
        <v>473</v>
      </c>
      <c r="I308" s="120" t="s">
        <v>473</v>
      </c>
      <c r="J308" s="120" t="s">
        <v>473</v>
      </c>
      <c r="K308" s="120" t="s">
        <v>473</v>
      </c>
      <c r="L308" s="142" t="s">
        <v>473</v>
      </c>
    </row>
    <row r="309" spans="1:12" x14ac:dyDescent="0.35">
      <c r="A309" s="188" t="s">
        <v>481</v>
      </c>
      <c r="B309" s="94">
        <v>2</v>
      </c>
      <c r="C309" s="94" t="s">
        <v>473</v>
      </c>
      <c r="D309" s="95" t="s">
        <v>473</v>
      </c>
      <c r="E309" s="92" t="s">
        <v>473</v>
      </c>
      <c r="F309" s="93" t="s">
        <v>473</v>
      </c>
      <c r="G309" s="169">
        <v>2</v>
      </c>
      <c r="H309" s="120" t="s">
        <v>473</v>
      </c>
      <c r="I309" s="120" t="s">
        <v>473</v>
      </c>
      <c r="J309" s="120" t="s">
        <v>473</v>
      </c>
      <c r="K309" s="120" t="s">
        <v>473</v>
      </c>
      <c r="L309" s="142" t="s">
        <v>473</v>
      </c>
    </row>
    <row r="310" spans="1:12" x14ac:dyDescent="0.35">
      <c r="A310" s="188" t="s">
        <v>482</v>
      </c>
      <c r="B310" s="94">
        <v>15</v>
      </c>
      <c r="C310" s="94">
        <v>5063</v>
      </c>
      <c r="D310" s="95">
        <v>6232.125</v>
      </c>
      <c r="E310" s="120">
        <v>0.442</v>
      </c>
      <c r="F310" s="121">
        <v>1.3720000000000001</v>
      </c>
      <c r="G310" s="169">
        <v>15</v>
      </c>
      <c r="H310" s="120" t="s">
        <v>473</v>
      </c>
      <c r="I310" s="120" t="s">
        <v>473</v>
      </c>
      <c r="J310" s="120">
        <v>0.77700000000000002</v>
      </c>
      <c r="K310" s="120" t="s">
        <v>473</v>
      </c>
      <c r="L310" s="142" t="s">
        <v>473</v>
      </c>
    </row>
    <row r="311" spans="1:12" x14ac:dyDescent="0.35">
      <c r="A311" s="188" t="s">
        <v>483</v>
      </c>
      <c r="B311" s="94">
        <v>12</v>
      </c>
      <c r="C311" s="94">
        <v>1317</v>
      </c>
      <c r="D311" s="95">
        <v>1410.9209999999998</v>
      </c>
      <c r="E311" s="120">
        <v>0.65400000000000003</v>
      </c>
      <c r="F311" s="121">
        <v>1.387</v>
      </c>
      <c r="G311" s="169">
        <v>12</v>
      </c>
      <c r="H311" s="120" t="s">
        <v>473</v>
      </c>
      <c r="I311" s="120" t="s">
        <v>473</v>
      </c>
      <c r="J311" s="120">
        <v>1.024</v>
      </c>
      <c r="K311" s="120" t="s">
        <v>473</v>
      </c>
      <c r="L311" s="142" t="s">
        <v>473</v>
      </c>
    </row>
    <row r="312" spans="1:12" x14ac:dyDescent="0.35">
      <c r="A312" s="188" t="s">
        <v>484</v>
      </c>
      <c r="B312" s="94">
        <v>1</v>
      </c>
      <c r="C312" s="94" t="s">
        <v>473</v>
      </c>
      <c r="D312" s="95" t="s">
        <v>473</v>
      </c>
      <c r="E312" s="120" t="s">
        <v>473</v>
      </c>
      <c r="F312" s="121" t="s">
        <v>473</v>
      </c>
      <c r="G312" s="169">
        <v>1</v>
      </c>
      <c r="H312" s="120" t="s">
        <v>473</v>
      </c>
      <c r="I312" s="120" t="s">
        <v>473</v>
      </c>
      <c r="J312" s="120" t="s">
        <v>473</v>
      </c>
      <c r="K312" s="120" t="s">
        <v>473</v>
      </c>
      <c r="L312" s="142" t="s">
        <v>473</v>
      </c>
    </row>
    <row r="313" spans="1:12" x14ac:dyDescent="0.35">
      <c r="A313" s="188" t="s">
        <v>485</v>
      </c>
      <c r="B313" s="94">
        <v>3</v>
      </c>
      <c r="C313" s="94" t="s">
        <v>473</v>
      </c>
      <c r="D313" s="95" t="s">
        <v>473</v>
      </c>
      <c r="E313" s="120" t="s">
        <v>473</v>
      </c>
      <c r="F313" s="121" t="s">
        <v>473</v>
      </c>
      <c r="G313" s="169">
        <v>3</v>
      </c>
      <c r="H313" s="120" t="s">
        <v>473</v>
      </c>
      <c r="I313" s="120" t="s">
        <v>473</v>
      </c>
      <c r="J313" s="120" t="s">
        <v>473</v>
      </c>
      <c r="K313" s="120" t="s">
        <v>473</v>
      </c>
      <c r="L313" s="142" t="s">
        <v>473</v>
      </c>
    </row>
    <row r="314" spans="1:12" x14ac:dyDescent="0.35">
      <c r="A314" s="188" t="s">
        <v>486</v>
      </c>
      <c r="B314" s="94">
        <v>4</v>
      </c>
      <c r="C314" s="94" t="s">
        <v>473</v>
      </c>
      <c r="D314" s="95" t="s">
        <v>473</v>
      </c>
      <c r="E314" s="120" t="s">
        <v>473</v>
      </c>
      <c r="F314" s="121" t="s">
        <v>473</v>
      </c>
      <c r="G314" s="169">
        <v>4</v>
      </c>
      <c r="H314" s="120" t="s">
        <v>473</v>
      </c>
      <c r="I314" s="120" t="s">
        <v>473</v>
      </c>
      <c r="J314" s="120" t="s">
        <v>473</v>
      </c>
      <c r="K314" s="120" t="s">
        <v>473</v>
      </c>
      <c r="L314" s="142" t="s">
        <v>473</v>
      </c>
    </row>
    <row r="315" spans="1:12" x14ac:dyDescent="0.35">
      <c r="A315" s="188" t="s">
        <v>487</v>
      </c>
      <c r="B315" s="94">
        <v>11</v>
      </c>
      <c r="C315" s="94">
        <v>1342</v>
      </c>
      <c r="D315" s="95">
        <v>2264.7849999999999</v>
      </c>
      <c r="E315" s="120">
        <v>0.26500000000000001</v>
      </c>
      <c r="F315" s="121">
        <v>0.98499999999999999</v>
      </c>
      <c r="G315" s="169">
        <v>11</v>
      </c>
      <c r="H315" s="120" t="s">
        <v>473</v>
      </c>
      <c r="I315" s="120" t="s">
        <v>473</v>
      </c>
      <c r="J315" s="120">
        <v>0.34100000000000003</v>
      </c>
      <c r="K315" s="120" t="s">
        <v>473</v>
      </c>
      <c r="L315" s="142" t="s">
        <v>473</v>
      </c>
    </row>
    <row r="316" spans="1:12" x14ac:dyDescent="0.35">
      <c r="A316" s="188" t="s">
        <v>488</v>
      </c>
      <c r="B316" s="94">
        <v>11</v>
      </c>
      <c r="C316" s="94">
        <v>1230</v>
      </c>
      <c r="D316" s="95">
        <v>3038.0989999999997</v>
      </c>
      <c r="E316" s="120">
        <v>0.374</v>
      </c>
      <c r="F316" s="121">
        <v>1.044</v>
      </c>
      <c r="G316" s="169">
        <v>11</v>
      </c>
      <c r="H316" s="120" t="s">
        <v>473</v>
      </c>
      <c r="I316" s="120" t="s">
        <v>473</v>
      </c>
      <c r="J316" s="120">
        <v>0.48199999999999998</v>
      </c>
      <c r="K316" s="120" t="s">
        <v>473</v>
      </c>
      <c r="L316" s="142" t="s">
        <v>473</v>
      </c>
    </row>
    <row r="317" spans="1:12" x14ac:dyDescent="0.35">
      <c r="A317" s="188" t="s">
        <v>489</v>
      </c>
      <c r="B317" s="94">
        <v>4</v>
      </c>
      <c r="C317" s="94" t="s">
        <v>473</v>
      </c>
      <c r="D317" s="95" t="s">
        <v>473</v>
      </c>
      <c r="E317" s="120" t="s">
        <v>473</v>
      </c>
      <c r="F317" s="121" t="s">
        <v>473</v>
      </c>
      <c r="G317" s="169">
        <v>4</v>
      </c>
      <c r="H317" s="120" t="s">
        <v>473</v>
      </c>
      <c r="I317" s="120" t="s">
        <v>473</v>
      </c>
      <c r="J317" s="120" t="s">
        <v>473</v>
      </c>
      <c r="K317" s="120" t="s">
        <v>473</v>
      </c>
      <c r="L317" s="142" t="s">
        <v>473</v>
      </c>
    </row>
    <row r="318" spans="1:12" x14ac:dyDescent="0.35">
      <c r="A318" s="188" t="s">
        <v>490</v>
      </c>
      <c r="B318" s="94">
        <v>7</v>
      </c>
      <c r="C318" s="94" t="s">
        <v>473</v>
      </c>
      <c r="D318" s="95" t="s">
        <v>473</v>
      </c>
      <c r="E318" s="120" t="s">
        <v>473</v>
      </c>
      <c r="F318" s="121" t="s">
        <v>473</v>
      </c>
      <c r="G318" s="169">
        <v>7</v>
      </c>
      <c r="H318" s="120" t="s">
        <v>473</v>
      </c>
      <c r="I318" s="120" t="s">
        <v>473</v>
      </c>
      <c r="J318" s="120" t="s">
        <v>473</v>
      </c>
      <c r="K318" s="120" t="s">
        <v>473</v>
      </c>
      <c r="L318" s="142" t="s">
        <v>473</v>
      </c>
    </row>
    <row r="319" spans="1:12" x14ac:dyDescent="0.35">
      <c r="A319" s="188" t="s">
        <v>491</v>
      </c>
      <c r="B319" s="94">
        <v>9</v>
      </c>
      <c r="C319" s="94" t="s">
        <v>473</v>
      </c>
      <c r="D319" s="95" t="s">
        <v>473</v>
      </c>
      <c r="E319" s="120" t="s">
        <v>473</v>
      </c>
      <c r="F319" s="121" t="s">
        <v>473</v>
      </c>
      <c r="G319" s="169">
        <v>9</v>
      </c>
      <c r="H319" s="120" t="s">
        <v>473</v>
      </c>
      <c r="I319" s="120" t="s">
        <v>473</v>
      </c>
      <c r="J319" s="120" t="s">
        <v>473</v>
      </c>
      <c r="K319" s="120" t="s">
        <v>473</v>
      </c>
      <c r="L319" s="142" t="s">
        <v>473</v>
      </c>
    </row>
    <row r="320" spans="1:12" x14ac:dyDescent="0.35">
      <c r="A320" s="188" t="s">
        <v>492</v>
      </c>
      <c r="B320" s="94">
        <v>7</v>
      </c>
      <c r="C320" s="94" t="s">
        <v>473</v>
      </c>
      <c r="D320" s="95" t="s">
        <v>473</v>
      </c>
      <c r="E320" s="120" t="s">
        <v>473</v>
      </c>
      <c r="F320" s="121" t="s">
        <v>473</v>
      </c>
      <c r="G320" s="169">
        <v>7</v>
      </c>
      <c r="H320" s="120" t="s">
        <v>473</v>
      </c>
      <c r="I320" s="120" t="s">
        <v>473</v>
      </c>
      <c r="J320" s="120" t="s">
        <v>473</v>
      </c>
      <c r="K320" s="120" t="s">
        <v>473</v>
      </c>
      <c r="L320" s="142" t="s">
        <v>473</v>
      </c>
    </row>
    <row r="321" spans="1:12" x14ac:dyDescent="0.35">
      <c r="A321" s="188" t="s">
        <v>493</v>
      </c>
      <c r="B321" s="94">
        <v>6</v>
      </c>
      <c r="C321" s="94" t="s">
        <v>473</v>
      </c>
      <c r="D321" s="95" t="s">
        <v>473</v>
      </c>
      <c r="E321" s="120" t="s">
        <v>473</v>
      </c>
      <c r="F321" s="121" t="s">
        <v>473</v>
      </c>
      <c r="G321" s="169">
        <v>6</v>
      </c>
      <c r="H321" s="120" t="s">
        <v>473</v>
      </c>
      <c r="I321" s="120" t="s">
        <v>473</v>
      </c>
      <c r="J321" s="120" t="s">
        <v>473</v>
      </c>
      <c r="K321" s="120" t="s">
        <v>473</v>
      </c>
      <c r="L321" s="142" t="s">
        <v>473</v>
      </c>
    </row>
    <row r="322" spans="1:12" x14ac:dyDescent="0.35">
      <c r="A322" s="188" t="s">
        <v>494</v>
      </c>
      <c r="B322" s="94">
        <v>2</v>
      </c>
      <c r="C322" s="94" t="s">
        <v>473</v>
      </c>
      <c r="D322" s="95" t="s">
        <v>473</v>
      </c>
      <c r="E322" s="120" t="s">
        <v>473</v>
      </c>
      <c r="F322" s="121" t="s">
        <v>473</v>
      </c>
      <c r="G322" s="169">
        <v>2</v>
      </c>
      <c r="H322" s="120" t="s">
        <v>473</v>
      </c>
      <c r="I322" s="120" t="s">
        <v>473</v>
      </c>
      <c r="J322" s="120" t="s">
        <v>473</v>
      </c>
      <c r="K322" s="120" t="s">
        <v>473</v>
      </c>
      <c r="L322" s="142" t="s">
        <v>473</v>
      </c>
    </row>
    <row r="323" spans="1:12" x14ac:dyDescent="0.35">
      <c r="A323" s="188" t="s">
        <v>495</v>
      </c>
      <c r="B323" s="94">
        <v>7</v>
      </c>
      <c r="C323" s="94" t="s">
        <v>473</v>
      </c>
      <c r="D323" s="95" t="s">
        <v>473</v>
      </c>
      <c r="E323" s="92" t="s">
        <v>473</v>
      </c>
      <c r="F323" s="93" t="s">
        <v>473</v>
      </c>
      <c r="G323" s="169">
        <v>7</v>
      </c>
      <c r="H323" s="120" t="s">
        <v>473</v>
      </c>
      <c r="I323" s="120" t="s">
        <v>473</v>
      </c>
      <c r="J323" s="120" t="s">
        <v>473</v>
      </c>
      <c r="K323" s="120" t="s">
        <v>473</v>
      </c>
      <c r="L323" s="142" t="s">
        <v>473</v>
      </c>
    </row>
    <row r="324" spans="1:12" x14ac:dyDescent="0.35">
      <c r="A324" s="188" t="s">
        <v>496</v>
      </c>
      <c r="B324" s="94">
        <v>11</v>
      </c>
      <c r="C324" s="94">
        <v>4305</v>
      </c>
      <c r="D324" s="95">
        <v>2906.8490000000006</v>
      </c>
      <c r="E324" s="120">
        <v>0.35</v>
      </c>
      <c r="F324" s="121">
        <v>2.1840000000000002</v>
      </c>
      <c r="G324" s="169">
        <v>11</v>
      </c>
      <c r="H324" s="120" t="s">
        <v>473</v>
      </c>
      <c r="I324" s="120" t="s">
        <v>473</v>
      </c>
      <c r="J324" s="120">
        <v>1.26</v>
      </c>
      <c r="K324" s="120" t="s">
        <v>473</v>
      </c>
      <c r="L324" s="142" t="s">
        <v>473</v>
      </c>
    </row>
    <row r="325" spans="1:12" x14ac:dyDescent="0.35">
      <c r="A325" s="188" t="s">
        <v>497</v>
      </c>
      <c r="B325" s="94">
        <v>10</v>
      </c>
      <c r="C325" s="94">
        <v>1459</v>
      </c>
      <c r="D325" s="95">
        <v>4938.5620000000017</v>
      </c>
      <c r="E325" s="92">
        <v>0.16800000000000001</v>
      </c>
      <c r="F325" s="93">
        <v>1.1759999999999999</v>
      </c>
      <c r="G325" s="169">
        <v>10</v>
      </c>
      <c r="H325" s="120" t="s">
        <v>473</v>
      </c>
      <c r="I325" s="120" t="s">
        <v>473</v>
      </c>
      <c r="J325" s="120">
        <v>0.54500000000000004</v>
      </c>
      <c r="K325" s="120" t="s">
        <v>473</v>
      </c>
      <c r="L325" s="142" t="s">
        <v>473</v>
      </c>
    </row>
    <row r="326" spans="1:12" x14ac:dyDescent="0.35">
      <c r="A326" s="188" t="s">
        <v>498</v>
      </c>
      <c r="B326" s="94">
        <v>5</v>
      </c>
      <c r="C326" s="94" t="s">
        <v>473</v>
      </c>
      <c r="D326" s="95" t="s">
        <v>473</v>
      </c>
      <c r="E326" s="120" t="s">
        <v>473</v>
      </c>
      <c r="F326" s="121" t="s">
        <v>473</v>
      </c>
      <c r="G326" s="169">
        <v>4</v>
      </c>
      <c r="H326" s="120" t="s">
        <v>473</v>
      </c>
      <c r="I326" s="120" t="s">
        <v>473</v>
      </c>
      <c r="J326" s="120" t="s">
        <v>473</v>
      </c>
      <c r="K326" s="120" t="s">
        <v>473</v>
      </c>
      <c r="L326" s="142" t="s">
        <v>473</v>
      </c>
    </row>
    <row r="327" spans="1:12" x14ac:dyDescent="0.35">
      <c r="A327" s="188" t="s">
        <v>499</v>
      </c>
      <c r="B327" s="94">
        <v>4</v>
      </c>
      <c r="C327" s="94" t="s">
        <v>473</v>
      </c>
      <c r="D327" s="95" t="s">
        <v>473</v>
      </c>
      <c r="E327" s="120" t="s">
        <v>473</v>
      </c>
      <c r="F327" s="121" t="s">
        <v>473</v>
      </c>
      <c r="G327" s="169">
        <v>4</v>
      </c>
      <c r="H327" s="120" t="s">
        <v>473</v>
      </c>
      <c r="I327" s="120" t="s">
        <v>473</v>
      </c>
      <c r="J327" s="120" t="s">
        <v>473</v>
      </c>
      <c r="K327" s="120" t="s">
        <v>473</v>
      </c>
      <c r="L327" s="142" t="s">
        <v>473</v>
      </c>
    </row>
    <row r="328" spans="1:12" x14ac:dyDescent="0.35">
      <c r="A328" s="188" t="s">
        <v>500</v>
      </c>
      <c r="B328" s="94">
        <v>16</v>
      </c>
      <c r="C328" s="94">
        <v>2413</v>
      </c>
      <c r="D328" s="95">
        <v>2863.2440000000001</v>
      </c>
      <c r="E328" s="120">
        <v>0.58599999999999997</v>
      </c>
      <c r="F328" s="121">
        <v>1.167</v>
      </c>
      <c r="G328" s="169">
        <v>15</v>
      </c>
      <c r="H328" s="120" t="s">
        <v>473</v>
      </c>
      <c r="I328" s="120" t="s">
        <v>473</v>
      </c>
      <c r="J328" s="120">
        <v>0.75600000000000001</v>
      </c>
      <c r="K328" s="120" t="s">
        <v>473</v>
      </c>
      <c r="L328" s="142" t="s">
        <v>473</v>
      </c>
    </row>
    <row r="329" spans="1:12" x14ac:dyDescent="0.35">
      <c r="A329" s="188" t="s">
        <v>501</v>
      </c>
      <c r="B329" s="94">
        <v>2</v>
      </c>
      <c r="C329" s="94" t="s">
        <v>473</v>
      </c>
      <c r="D329" s="95" t="s">
        <v>473</v>
      </c>
      <c r="E329" s="120" t="s">
        <v>473</v>
      </c>
      <c r="F329" s="121" t="s">
        <v>473</v>
      </c>
      <c r="G329" s="169">
        <v>2</v>
      </c>
      <c r="H329" s="120" t="s">
        <v>473</v>
      </c>
      <c r="I329" s="120" t="s">
        <v>473</v>
      </c>
      <c r="J329" s="120" t="s">
        <v>473</v>
      </c>
      <c r="K329" s="120" t="s">
        <v>473</v>
      </c>
      <c r="L329" s="142" t="s">
        <v>473</v>
      </c>
    </row>
    <row r="330" spans="1:12" x14ac:dyDescent="0.35">
      <c r="A330" s="188" t="s">
        <v>502</v>
      </c>
      <c r="B330" s="94">
        <v>2</v>
      </c>
      <c r="C330" s="94" t="s">
        <v>473</v>
      </c>
      <c r="D330" s="95" t="s">
        <v>473</v>
      </c>
      <c r="E330" s="120" t="s">
        <v>473</v>
      </c>
      <c r="F330" s="121" t="s">
        <v>473</v>
      </c>
      <c r="G330" s="169">
        <v>2</v>
      </c>
      <c r="H330" s="120" t="s">
        <v>473</v>
      </c>
      <c r="I330" s="120" t="s">
        <v>473</v>
      </c>
      <c r="J330" s="120" t="s">
        <v>473</v>
      </c>
      <c r="K330" s="120" t="s">
        <v>473</v>
      </c>
      <c r="L330" s="142" t="s">
        <v>473</v>
      </c>
    </row>
    <row r="331" spans="1:12" x14ac:dyDescent="0.35">
      <c r="A331" s="188" t="s">
        <v>503</v>
      </c>
      <c r="B331" s="94">
        <v>4</v>
      </c>
      <c r="C331" s="94" t="s">
        <v>473</v>
      </c>
      <c r="D331" s="95" t="s">
        <v>473</v>
      </c>
      <c r="E331" s="120" t="s">
        <v>473</v>
      </c>
      <c r="F331" s="121" t="s">
        <v>473</v>
      </c>
      <c r="G331" s="169">
        <v>4</v>
      </c>
      <c r="H331" s="120" t="s">
        <v>473</v>
      </c>
      <c r="I331" s="120" t="s">
        <v>473</v>
      </c>
      <c r="J331" s="120" t="s">
        <v>473</v>
      </c>
      <c r="K331" s="120" t="s">
        <v>473</v>
      </c>
      <c r="L331" s="142" t="s">
        <v>473</v>
      </c>
    </row>
    <row r="332" spans="1:12" x14ac:dyDescent="0.35">
      <c r="A332" s="188" t="s">
        <v>504</v>
      </c>
      <c r="B332" s="94">
        <v>17</v>
      </c>
      <c r="C332" s="94">
        <v>1266</v>
      </c>
      <c r="D332" s="95">
        <v>2527.06</v>
      </c>
      <c r="E332" s="120">
        <v>0.19900000000000001</v>
      </c>
      <c r="F332" s="121">
        <v>0.746</v>
      </c>
      <c r="G332" s="169">
        <v>17</v>
      </c>
      <c r="H332" s="120" t="s">
        <v>473</v>
      </c>
      <c r="I332" s="120" t="s">
        <v>473</v>
      </c>
      <c r="J332" s="120">
        <v>0.46600000000000003</v>
      </c>
      <c r="K332" s="120" t="s">
        <v>473</v>
      </c>
      <c r="L332" s="142" t="s">
        <v>473</v>
      </c>
    </row>
    <row r="333" spans="1:12" x14ac:dyDescent="0.35">
      <c r="A333" s="188" t="s">
        <v>505</v>
      </c>
      <c r="B333" s="94">
        <v>6</v>
      </c>
      <c r="C333" s="94" t="s">
        <v>473</v>
      </c>
      <c r="D333" s="95" t="s">
        <v>473</v>
      </c>
      <c r="E333" s="120" t="s">
        <v>473</v>
      </c>
      <c r="F333" s="121" t="s">
        <v>473</v>
      </c>
      <c r="G333" s="169">
        <v>6</v>
      </c>
      <c r="H333" s="120" t="s">
        <v>473</v>
      </c>
      <c r="I333" s="120" t="s">
        <v>473</v>
      </c>
      <c r="J333" s="120" t="s">
        <v>473</v>
      </c>
      <c r="K333" s="120" t="s">
        <v>473</v>
      </c>
      <c r="L333" s="142" t="s">
        <v>473</v>
      </c>
    </row>
    <row r="334" spans="1:12" x14ac:dyDescent="0.35">
      <c r="A334" s="188" t="s">
        <v>506</v>
      </c>
      <c r="B334" s="94">
        <v>4</v>
      </c>
      <c r="C334" s="94" t="s">
        <v>473</v>
      </c>
      <c r="D334" s="95" t="s">
        <v>473</v>
      </c>
      <c r="E334" s="92" t="s">
        <v>473</v>
      </c>
      <c r="F334" s="93" t="s">
        <v>473</v>
      </c>
      <c r="G334" s="169">
        <v>4</v>
      </c>
      <c r="H334" s="120" t="s">
        <v>473</v>
      </c>
      <c r="I334" s="120" t="s">
        <v>473</v>
      </c>
      <c r="J334" s="120" t="s">
        <v>473</v>
      </c>
      <c r="K334" s="120" t="s">
        <v>473</v>
      </c>
      <c r="L334" s="142" t="s">
        <v>473</v>
      </c>
    </row>
    <row r="335" spans="1:12" x14ac:dyDescent="0.35">
      <c r="A335" s="188" t="s">
        <v>507</v>
      </c>
      <c r="B335" s="94">
        <v>38</v>
      </c>
      <c r="C335" s="94">
        <v>5823</v>
      </c>
      <c r="D335" s="95">
        <v>10617.732000000002</v>
      </c>
      <c r="E335" s="92">
        <v>0.61299999999999999</v>
      </c>
      <c r="F335" s="93">
        <v>0.88600000000000001</v>
      </c>
      <c r="G335" s="169">
        <v>37</v>
      </c>
      <c r="H335" s="120">
        <v>0.105</v>
      </c>
      <c r="I335" s="120">
        <v>0.47499999999999998</v>
      </c>
      <c r="J335" s="120">
        <v>0.72899999999999998</v>
      </c>
      <c r="K335" s="120">
        <v>1.133</v>
      </c>
      <c r="L335" s="142">
        <v>1.798</v>
      </c>
    </row>
    <row r="336" spans="1:12" x14ac:dyDescent="0.35">
      <c r="A336" s="188" t="s">
        <v>508</v>
      </c>
      <c r="B336" s="94">
        <v>12</v>
      </c>
      <c r="C336" s="94">
        <v>4920</v>
      </c>
      <c r="D336" s="95">
        <v>5490.1</v>
      </c>
      <c r="E336" s="120">
        <v>0.246</v>
      </c>
      <c r="F336" s="121">
        <v>0.83699999999999997</v>
      </c>
      <c r="G336" s="169">
        <v>12</v>
      </c>
      <c r="H336" s="120" t="s">
        <v>473</v>
      </c>
      <c r="I336" s="120" t="s">
        <v>473</v>
      </c>
      <c r="J336" s="120">
        <v>0.49249999999999999</v>
      </c>
      <c r="K336" s="120" t="s">
        <v>473</v>
      </c>
      <c r="L336" s="142" t="s">
        <v>473</v>
      </c>
    </row>
    <row r="337" spans="1:12" x14ac:dyDescent="0.35">
      <c r="A337" s="188" t="s">
        <v>509</v>
      </c>
      <c r="B337" s="94">
        <v>3</v>
      </c>
      <c r="C337" s="94" t="s">
        <v>473</v>
      </c>
      <c r="D337" s="95" t="s">
        <v>473</v>
      </c>
      <c r="E337" s="92" t="s">
        <v>473</v>
      </c>
      <c r="F337" s="93" t="s">
        <v>473</v>
      </c>
      <c r="G337" s="169">
        <v>3</v>
      </c>
      <c r="H337" s="120" t="s">
        <v>473</v>
      </c>
      <c r="I337" s="120" t="s">
        <v>473</v>
      </c>
      <c r="J337" s="120" t="s">
        <v>473</v>
      </c>
      <c r="K337" s="120" t="s">
        <v>473</v>
      </c>
      <c r="L337" s="142" t="s">
        <v>473</v>
      </c>
    </row>
    <row r="338" spans="1:12" x14ac:dyDescent="0.35">
      <c r="A338" s="188" t="s">
        <v>510</v>
      </c>
      <c r="B338" s="94">
        <v>7</v>
      </c>
      <c r="C338" s="94" t="s">
        <v>473</v>
      </c>
      <c r="D338" s="95" t="s">
        <v>473</v>
      </c>
      <c r="E338" s="120" t="s">
        <v>473</v>
      </c>
      <c r="F338" s="121" t="s">
        <v>473</v>
      </c>
      <c r="G338" s="169">
        <v>7</v>
      </c>
      <c r="H338" s="120" t="s">
        <v>473</v>
      </c>
      <c r="I338" s="120" t="s">
        <v>473</v>
      </c>
      <c r="J338" s="120" t="s">
        <v>473</v>
      </c>
      <c r="K338" s="120" t="s">
        <v>473</v>
      </c>
      <c r="L338" s="142" t="s">
        <v>473</v>
      </c>
    </row>
    <row r="339" spans="1:12" x14ac:dyDescent="0.35">
      <c r="A339" s="188" t="s">
        <v>511</v>
      </c>
      <c r="B339" s="94">
        <v>11</v>
      </c>
      <c r="C339" s="94">
        <v>1992</v>
      </c>
      <c r="D339" s="95">
        <v>2830.5999999999985</v>
      </c>
      <c r="E339" s="120">
        <v>0.20499999999999999</v>
      </c>
      <c r="F339" s="121">
        <v>1.254</v>
      </c>
      <c r="G339" s="169">
        <v>11</v>
      </c>
      <c r="H339" s="120" t="s">
        <v>473</v>
      </c>
      <c r="I339" s="120" t="s">
        <v>473</v>
      </c>
      <c r="J339" s="120">
        <v>0.92800000000000005</v>
      </c>
      <c r="K339" s="120" t="s">
        <v>473</v>
      </c>
      <c r="L339" s="142" t="s">
        <v>473</v>
      </c>
    </row>
    <row r="340" spans="1:12" x14ac:dyDescent="0.35">
      <c r="A340" s="188" t="s">
        <v>512</v>
      </c>
      <c r="B340" s="94">
        <v>4</v>
      </c>
      <c r="C340" s="94" t="s">
        <v>473</v>
      </c>
      <c r="D340" s="95" t="s">
        <v>473</v>
      </c>
      <c r="E340" s="120" t="s">
        <v>473</v>
      </c>
      <c r="F340" s="121" t="s">
        <v>473</v>
      </c>
      <c r="G340" s="169">
        <v>4</v>
      </c>
      <c r="H340" s="120" t="s">
        <v>473</v>
      </c>
      <c r="I340" s="120" t="s">
        <v>473</v>
      </c>
      <c r="J340" s="120" t="s">
        <v>473</v>
      </c>
      <c r="K340" s="120" t="s">
        <v>473</v>
      </c>
      <c r="L340" s="142" t="s">
        <v>473</v>
      </c>
    </row>
    <row r="341" spans="1:12" x14ac:dyDescent="0.35">
      <c r="A341" s="189" t="s">
        <v>513</v>
      </c>
      <c r="B341" s="94">
        <v>0</v>
      </c>
      <c r="C341" s="94" t="s">
        <v>473</v>
      </c>
      <c r="D341" s="95" t="s">
        <v>473</v>
      </c>
      <c r="E341" s="120" t="s">
        <v>473</v>
      </c>
      <c r="F341" s="121" t="s">
        <v>473</v>
      </c>
      <c r="G341" s="169">
        <v>0</v>
      </c>
      <c r="H341" s="120" t="s">
        <v>473</v>
      </c>
      <c r="I341" s="120" t="s">
        <v>473</v>
      </c>
      <c r="J341" s="120" t="s">
        <v>473</v>
      </c>
      <c r="K341" s="120" t="s">
        <v>473</v>
      </c>
      <c r="L341" s="142" t="s">
        <v>473</v>
      </c>
    </row>
    <row r="342" spans="1:12" x14ac:dyDescent="0.35">
      <c r="A342" s="190" t="s">
        <v>514</v>
      </c>
      <c r="B342" s="94">
        <v>7</v>
      </c>
      <c r="C342" s="94" t="s">
        <v>473</v>
      </c>
      <c r="D342" s="95" t="s">
        <v>473</v>
      </c>
      <c r="E342" s="92" t="s">
        <v>473</v>
      </c>
      <c r="F342" s="93" t="s">
        <v>473</v>
      </c>
      <c r="G342" s="169">
        <v>7</v>
      </c>
      <c r="H342" s="120" t="s">
        <v>473</v>
      </c>
      <c r="I342" s="120" t="s">
        <v>473</v>
      </c>
      <c r="J342" s="120" t="s">
        <v>473</v>
      </c>
      <c r="K342" s="120" t="s">
        <v>473</v>
      </c>
      <c r="L342" s="142" t="s">
        <v>473</v>
      </c>
    </row>
    <row r="343" spans="1:12" x14ac:dyDescent="0.35">
      <c r="A343" s="189" t="s">
        <v>515</v>
      </c>
      <c r="B343" s="94">
        <v>1</v>
      </c>
      <c r="C343" s="94" t="s">
        <v>473</v>
      </c>
      <c r="D343" s="95" t="s">
        <v>473</v>
      </c>
      <c r="E343" s="120" t="s">
        <v>473</v>
      </c>
      <c r="F343" s="121" t="s">
        <v>473</v>
      </c>
      <c r="G343" s="169">
        <v>1</v>
      </c>
      <c r="H343" s="120" t="s">
        <v>473</v>
      </c>
      <c r="I343" s="120" t="s">
        <v>473</v>
      </c>
      <c r="J343" s="120" t="s">
        <v>473</v>
      </c>
      <c r="K343" s="120" t="s">
        <v>473</v>
      </c>
      <c r="L343" s="142" t="s">
        <v>473</v>
      </c>
    </row>
    <row r="344" spans="1:12" x14ac:dyDescent="0.35">
      <c r="A344" s="188" t="s">
        <v>516</v>
      </c>
      <c r="B344" s="94">
        <v>7</v>
      </c>
      <c r="C344" s="94" t="s">
        <v>473</v>
      </c>
      <c r="D344" s="95" t="s">
        <v>473</v>
      </c>
      <c r="E344" s="120" t="s">
        <v>473</v>
      </c>
      <c r="F344" s="121" t="s">
        <v>473</v>
      </c>
      <c r="G344" s="169">
        <v>7</v>
      </c>
      <c r="H344" s="120" t="s">
        <v>473</v>
      </c>
      <c r="I344" s="120" t="s">
        <v>473</v>
      </c>
      <c r="J344" s="120" t="s">
        <v>473</v>
      </c>
      <c r="K344" s="120" t="s">
        <v>473</v>
      </c>
      <c r="L344" s="142" t="s">
        <v>473</v>
      </c>
    </row>
    <row r="345" spans="1:12" x14ac:dyDescent="0.35">
      <c r="A345" s="188" t="s">
        <v>517</v>
      </c>
      <c r="B345" s="94">
        <v>34</v>
      </c>
      <c r="C345" s="94">
        <v>8805</v>
      </c>
      <c r="D345" s="95">
        <v>12537.851000000002</v>
      </c>
      <c r="E345" s="120">
        <v>0.42099999999999999</v>
      </c>
      <c r="F345" s="121">
        <v>1.0640000000000001</v>
      </c>
      <c r="G345" s="169">
        <v>34</v>
      </c>
      <c r="H345" s="120">
        <v>0.21099999999999999</v>
      </c>
      <c r="I345" s="120">
        <v>0.34799999999999998</v>
      </c>
      <c r="J345" s="120">
        <v>0.98799999999999999</v>
      </c>
      <c r="K345" s="120">
        <v>1.1459999999999999</v>
      </c>
      <c r="L345" s="142">
        <v>2.827</v>
      </c>
    </row>
    <row r="346" spans="1:12" x14ac:dyDescent="0.35">
      <c r="A346" s="188" t="s">
        <v>518</v>
      </c>
      <c r="B346" s="94">
        <v>3</v>
      </c>
      <c r="C346" s="94" t="s">
        <v>473</v>
      </c>
      <c r="D346" s="95" t="s">
        <v>473</v>
      </c>
      <c r="E346" s="92" t="s">
        <v>473</v>
      </c>
      <c r="F346" s="93" t="s">
        <v>473</v>
      </c>
      <c r="G346" s="169">
        <v>3</v>
      </c>
      <c r="H346" s="120" t="s">
        <v>473</v>
      </c>
      <c r="I346" s="120" t="s">
        <v>473</v>
      </c>
      <c r="J346" s="120" t="s">
        <v>473</v>
      </c>
      <c r="K346" s="120" t="s">
        <v>473</v>
      </c>
      <c r="L346" s="142" t="s">
        <v>473</v>
      </c>
    </row>
    <row r="347" spans="1:12" x14ac:dyDescent="0.35">
      <c r="A347" s="188" t="s">
        <v>519</v>
      </c>
      <c r="B347" s="94">
        <v>11</v>
      </c>
      <c r="C347" s="94">
        <v>713</v>
      </c>
      <c r="D347" s="95">
        <v>1515.0930000000001</v>
      </c>
      <c r="E347" s="92">
        <v>0.309</v>
      </c>
      <c r="F347" s="93">
        <v>1.611</v>
      </c>
      <c r="G347" s="169">
        <v>11</v>
      </c>
      <c r="H347" s="120" t="s">
        <v>473</v>
      </c>
      <c r="I347" s="120" t="s">
        <v>473</v>
      </c>
      <c r="J347" s="120">
        <v>0.499</v>
      </c>
      <c r="K347" s="120" t="s">
        <v>473</v>
      </c>
      <c r="L347" s="142" t="s">
        <v>473</v>
      </c>
    </row>
    <row r="348" spans="1:12" x14ac:dyDescent="0.35">
      <c r="A348" s="188" t="s">
        <v>520</v>
      </c>
      <c r="B348" s="94">
        <v>1</v>
      </c>
      <c r="C348" s="94" t="s">
        <v>473</v>
      </c>
      <c r="D348" s="95" t="s">
        <v>473</v>
      </c>
      <c r="E348" s="120" t="s">
        <v>473</v>
      </c>
      <c r="F348" s="121" t="s">
        <v>473</v>
      </c>
      <c r="G348" s="169">
        <v>1</v>
      </c>
      <c r="H348" s="120" t="s">
        <v>473</v>
      </c>
      <c r="I348" s="120" t="s">
        <v>473</v>
      </c>
      <c r="J348" s="120" t="s">
        <v>473</v>
      </c>
      <c r="K348" s="120" t="s">
        <v>473</v>
      </c>
      <c r="L348" s="142" t="s">
        <v>473</v>
      </c>
    </row>
    <row r="349" spans="1:12" x14ac:dyDescent="0.35">
      <c r="A349" s="188" t="s">
        <v>521</v>
      </c>
      <c r="B349" s="94">
        <v>11</v>
      </c>
      <c r="C349" s="94">
        <v>1645</v>
      </c>
      <c r="D349" s="95">
        <v>2825.7609999999995</v>
      </c>
      <c r="E349" s="120">
        <v>0.161</v>
      </c>
      <c r="F349" s="121">
        <v>0.47299999999999998</v>
      </c>
      <c r="G349" s="169">
        <v>10</v>
      </c>
      <c r="H349" s="120" t="s">
        <v>473</v>
      </c>
      <c r="I349" s="120" t="s">
        <v>473</v>
      </c>
      <c r="J349" s="120">
        <v>0.32250000000000001</v>
      </c>
      <c r="K349" s="120" t="s">
        <v>473</v>
      </c>
      <c r="L349" s="142" t="s">
        <v>473</v>
      </c>
    </row>
    <row r="350" spans="1:12" x14ac:dyDescent="0.35">
      <c r="A350" s="188" t="s">
        <v>522</v>
      </c>
      <c r="B350" s="94">
        <v>6</v>
      </c>
      <c r="C350" s="94" t="s">
        <v>473</v>
      </c>
      <c r="D350" s="95" t="s">
        <v>473</v>
      </c>
      <c r="E350" s="120" t="s">
        <v>473</v>
      </c>
      <c r="F350" s="121" t="s">
        <v>473</v>
      </c>
      <c r="G350" s="169">
        <v>6</v>
      </c>
      <c r="H350" s="120" t="s">
        <v>473</v>
      </c>
      <c r="I350" s="120" t="s">
        <v>473</v>
      </c>
      <c r="J350" s="120" t="s">
        <v>473</v>
      </c>
      <c r="K350" s="120" t="s">
        <v>473</v>
      </c>
      <c r="L350" s="142" t="s">
        <v>473</v>
      </c>
    </row>
    <row r="351" spans="1:12" x14ac:dyDescent="0.35">
      <c r="A351" s="188" t="s">
        <v>523</v>
      </c>
      <c r="B351" s="94">
        <v>1</v>
      </c>
      <c r="C351" s="94" t="s">
        <v>473</v>
      </c>
      <c r="D351" s="95" t="s">
        <v>473</v>
      </c>
      <c r="E351" s="120" t="s">
        <v>473</v>
      </c>
      <c r="F351" s="121" t="s">
        <v>473</v>
      </c>
      <c r="G351" s="169">
        <v>1</v>
      </c>
      <c r="H351" s="120" t="s">
        <v>473</v>
      </c>
      <c r="I351" s="120" t="s">
        <v>473</v>
      </c>
      <c r="J351" s="120" t="s">
        <v>473</v>
      </c>
      <c r="K351" s="120" t="s">
        <v>473</v>
      </c>
      <c r="L351" s="142" t="s">
        <v>473</v>
      </c>
    </row>
    <row r="352" spans="1:12" ht="15" thickBot="1" x14ac:dyDescent="0.4">
      <c r="A352" s="191" t="s">
        <v>524</v>
      </c>
      <c r="B352" s="146">
        <v>1</v>
      </c>
      <c r="C352" s="146" t="s">
        <v>473</v>
      </c>
      <c r="D352" s="147" t="s">
        <v>473</v>
      </c>
      <c r="E352" s="148" t="s">
        <v>473</v>
      </c>
      <c r="F352" s="149" t="s">
        <v>473</v>
      </c>
      <c r="G352" s="170">
        <v>1</v>
      </c>
      <c r="H352" s="148" t="s">
        <v>473</v>
      </c>
      <c r="I352" s="148" t="s">
        <v>473</v>
      </c>
      <c r="J352" s="148" t="s">
        <v>473</v>
      </c>
      <c r="K352" s="148" t="s">
        <v>473</v>
      </c>
      <c r="L352" s="151" t="s">
        <v>473</v>
      </c>
    </row>
    <row r="353" spans="1:14" x14ac:dyDescent="0.35">
      <c r="A353" s="265" t="s">
        <v>668</v>
      </c>
      <c r="B353" s="265"/>
      <c r="C353" s="265"/>
      <c r="D353" s="265"/>
      <c r="E353" s="265"/>
      <c r="F353" s="265"/>
      <c r="G353" s="265"/>
      <c r="H353" s="265"/>
      <c r="I353" s="265"/>
      <c r="J353" s="265"/>
      <c r="K353" s="265"/>
      <c r="L353" s="265"/>
      <c r="M353" s="9"/>
    </row>
    <row r="354" spans="1:14" x14ac:dyDescent="0.35">
      <c r="A354" s="266"/>
      <c r="B354" s="266"/>
      <c r="C354" s="266"/>
      <c r="D354" s="266"/>
      <c r="E354" s="266"/>
      <c r="F354" s="266"/>
      <c r="G354" s="266"/>
      <c r="H354" s="266"/>
      <c r="I354" s="266"/>
      <c r="J354" s="266"/>
      <c r="K354" s="266"/>
      <c r="L354" s="266"/>
      <c r="M354" s="9"/>
    </row>
    <row r="355" spans="1:14" x14ac:dyDescent="0.35">
      <c r="A355" s="215"/>
      <c r="B355" s="8"/>
      <c r="C355" s="202"/>
      <c r="D355" s="202"/>
      <c r="E355" s="1"/>
      <c r="F355" s="9"/>
      <c r="G355" s="9"/>
      <c r="H355" s="202"/>
      <c r="I355" s="9"/>
      <c r="J355" s="9"/>
      <c r="K355" s="9"/>
      <c r="L355" s="9"/>
      <c r="M355" s="9"/>
    </row>
    <row r="356" spans="1:14" x14ac:dyDescent="0.35">
      <c r="A356" s="215"/>
      <c r="B356" s="8"/>
      <c r="C356" s="202"/>
      <c r="D356" s="202"/>
      <c r="E356" s="1"/>
      <c r="F356" s="9"/>
      <c r="G356" s="9"/>
      <c r="H356" s="202"/>
      <c r="I356" s="9"/>
      <c r="J356" s="9"/>
      <c r="K356" s="9"/>
      <c r="L356" s="9"/>
      <c r="M356" s="9"/>
    </row>
    <row r="357" spans="1:14" ht="18.5" thickBot="1" x14ac:dyDescent="0.45">
      <c r="A357" s="131" t="s">
        <v>627</v>
      </c>
      <c r="B357" s="155"/>
      <c r="C357" s="155"/>
      <c r="D357" s="155"/>
      <c r="E357" s="155"/>
      <c r="F357" s="155"/>
      <c r="G357" s="155"/>
      <c r="H357" s="155"/>
      <c r="I357" s="155"/>
      <c r="J357" s="155"/>
      <c r="K357" s="155"/>
      <c r="L357" s="155"/>
      <c r="M357" s="155"/>
    </row>
    <row r="358" spans="1:14" ht="30" customHeight="1" thickBot="1" x14ac:dyDescent="0.4">
      <c r="A358" s="173"/>
      <c r="B358" s="175"/>
      <c r="C358" s="258" t="s">
        <v>167</v>
      </c>
      <c r="D358" s="259"/>
      <c r="E358" s="260" t="s">
        <v>468</v>
      </c>
      <c r="F358" s="261"/>
      <c r="G358" s="262" t="s">
        <v>469</v>
      </c>
      <c r="H358" s="263"/>
      <c r="I358" s="263"/>
      <c r="J358" s="263"/>
      <c r="K358" s="263"/>
      <c r="L358" s="264"/>
    </row>
    <row r="359" spans="1:14" s="90" customFormat="1" ht="44.5" x14ac:dyDescent="0.35">
      <c r="A359" s="187" t="s">
        <v>470</v>
      </c>
      <c r="B359" s="176" t="s">
        <v>471</v>
      </c>
      <c r="C359" s="177" t="s">
        <v>173</v>
      </c>
      <c r="D359" s="178" t="s">
        <v>174</v>
      </c>
      <c r="E359" s="179" t="s">
        <v>176</v>
      </c>
      <c r="F359" s="180" t="s">
        <v>177</v>
      </c>
      <c r="G359" s="179" t="s">
        <v>674</v>
      </c>
      <c r="H359" s="179" t="s">
        <v>180</v>
      </c>
      <c r="I359" s="179" t="s">
        <v>183</v>
      </c>
      <c r="J359" s="179" t="s">
        <v>188</v>
      </c>
      <c r="K359" s="179" t="s">
        <v>193</v>
      </c>
      <c r="L359" s="181" t="s">
        <v>196</v>
      </c>
      <c r="M359" s="154"/>
      <c r="N359" s="154"/>
    </row>
    <row r="360" spans="1:14" x14ac:dyDescent="0.35">
      <c r="A360" s="188" t="s">
        <v>472</v>
      </c>
      <c r="B360" s="94">
        <v>3</v>
      </c>
      <c r="C360" s="94" t="s">
        <v>473</v>
      </c>
      <c r="D360" s="95" t="s">
        <v>473</v>
      </c>
      <c r="E360" s="120" t="s">
        <v>473</v>
      </c>
      <c r="F360" s="121" t="s">
        <v>473</v>
      </c>
      <c r="G360" s="169">
        <v>3</v>
      </c>
      <c r="H360" s="120" t="s">
        <v>473</v>
      </c>
      <c r="I360" s="120" t="s">
        <v>473</v>
      </c>
      <c r="J360" s="120" t="s">
        <v>473</v>
      </c>
      <c r="K360" s="120" t="s">
        <v>473</v>
      </c>
      <c r="L360" s="142" t="s">
        <v>473</v>
      </c>
    </row>
    <row r="361" spans="1:14" x14ac:dyDescent="0.35">
      <c r="A361" s="188" t="s">
        <v>474</v>
      </c>
      <c r="B361" s="94">
        <v>5</v>
      </c>
      <c r="C361" s="94" t="s">
        <v>473</v>
      </c>
      <c r="D361" s="95" t="s">
        <v>473</v>
      </c>
      <c r="E361" s="120" t="s">
        <v>473</v>
      </c>
      <c r="F361" s="121" t="s">
        <v>473</v>
      </c>
      <c r="G361" s="169">
        <v>5</v>
      </c>
      <c r="H361" s="120" t="s">
        <v>473</v>
      </c>
      <c r="I361" s="120" t="s">
        <v>473</v>
      </c>
      <c r="J361" s="120" t="s">
        <v>473</v>
      </c>
      <c r="K361" s="120" t="s">
        <v>473</v>
      </c>
      <c r="L361" s="142" t="s">
        <v>473</v>
      </c>
    </row>
    <row r="362" spans="1:14" x14ac:dyDescent="0.35">
      <c r="A362" s="188" t="s">
        <v>475</v>
      </c>
      <c r="B362" s="94">
        <v>4</v>
      </c>
      <c r="C362" s="94" t="s">
        <v>473</v>
      </c>
      <c r="D362" s="95" t="s">
        <v>473</v>
      </c>
      <c r="E362" s="120" t="s">
        <v>473</v>
      </c>
      <c r="F362" s="121" t="s">
        <v>473</v>
      </c>
      <c r="G362" s="169">
        <v>4</v>
      </c>
      <c r="H362" s="120" t="s">
        <v>473</v>
      </c>
      <c r="I362" s="120" t="s">
        <v>473</v>
      </c>
      <c r="J362" s="120" t="s">
        <v>473</v>
      </c>
      <c r="K362" s="120" t="s">
        <v>473</v>
      </c>
      <c r="L362" s="142" t="s">
        <v>473</v>
      </c>
    </row>
    <row r="363" spans="1:14" x14ac:dyDescent="0.35">
      <c r="A363" s="188" t="s">
        <v>476</v>
      </c>
      <c r="B363" s="94">
        <v>1</v>
      </c>
      <c r="C363" s="94" t="s">
        <v>473</v>
      </c>
      <c r="D363" s="95" t="s">
        <v>473</v>
      </c>
      <c r="E363" s="120" t="s">
        <v>473</v>
      </c>
      <c r="F363" s="121" t="s">
        <v>473</v>
      </c>
      <c r="G363" s="169">
        <v>1</v>
      </c>
      <c r="H363" s="120" t="s">
        <v>473</v>
      </c>
      <c r="I363" s="120" t="s">
        <v>473</v>
      </c>
      <c r="J363" s="120" t="s">
        <v>473</v>
      </c>
      <c r="K363" s="120" t="s">
        <v>473</v>
      </c>
      <c r="L363" s="142" t="s">
        <v>473</v>
      </c>
    </row>
    <row r="364" spans="1:14" x14ac:dyDescent="0.35">
      <c r="A364" s="188" t="s">
        <v>477</v>
      </c>
      <c r="B364" s="94">
        <v>41</v>
      </c>
      <c r="C364" s="94">
        <v>66695</v>
      </c>
      <c r="D364" s="95">
        <v>81343.442999999985</v>
      </c>
      <c r="E364" s="120">
        <v>0.78300000000000003</v>
      </c>
      <c r="F364" s="121">
        <v>0.96199999999999997</v>
      </c>
      <c r="G364" s="169">
        <v>41</v>
      </c>
      <c r="H364" s="120">
        <v>0.39600000000000002</v>
      </c>
      <c r="I364" s="120">
        <v>0.65600000000000003</v>
      </c>
      <c r="J364" s="120">
        <v>0.83599999999999997</v>
      </c>
      <c r="K364" s="120">
        <v>1.01</v>
      </c>
      <c r="L364" s="142">
        <v>1.2509999999999999</v>
      </c>
    </row>
    <row r="365" spans="1:14" x14ac:dyDescent="0.35">
      <c r="A365" s="188" t="s">
        <v>478</v>
      </c>
      <c r="B365" s="94">
        <v>5</v>
      </c>
      <c r="C365" s="94" t="s">
        <v>473</v>
      </c>
      <c r="D365" s="95" t="s">
        <v>473</v>
      </c>
      <c r="E365" s="120" t="s">
        <v>473</v>
      </c>
      <c r="F365" s="121" t="s">
        <v>473</v>
      </c>
      <c r="G365" s="169">
        <v>5</v>
      </c>
      <c r="H365" s="120" t="s">
        <v>473</v>
      </c>
      <c r="I365" s="120" t="s">
        <v>473</v>
      </c>
      <c r="J365" s="120" t="s">
        <v>473</v>
      </c>
      <c r="K365" s="120" t="s">
        <v>473</v>
      </c>
      <c r="L365" s="142" t="s">
        <v>473</v>
      </c>
    </row>
    <row r="366" spans="1:14" x14ac:dyDescent="0.35">
      <c r="A366" s="188" t="s">
        <v>479</v>
      </c>
      <c r="B366" s="94">
        <v>4</v>
      </c>
      <c r="C366" s="94" t="s">
        <v>473</v>
      </c>
      <c r="D366" s="95" t="s">
        <v>473</v>
      </c>
      <c r="E366" s="120" t="s">
        <v>473</v>
      </c>
      <c r="F366" s="121" t="s">
        <v>473</v>
      </c>
      <c r="G366" s="169">
        <v>4</v>
      </c>
      <c r="H366" s="120" t="s">
        <v>473</v>
      </c>
      <c r="I366" s="120" t="s">
        <v>473</v>
      </c>
      <c r="J366" s="120" t="s">
        <v>473</v>
      </c>
      <c r="K366" s="120" t="s">
        <v>473</v>
      </c>
      <c r="L366" s="142" t="s">
        <v>473</v>
      </c>
    </row>
    <row r="367" spans="1:14" x14ac:dyDescent="0.35">
      <c r="A367" s="188" t="s">
        <v>480</v>
      </c>
      <c r="B367" s="94">
        <v>1</v>
      </c>
      <c r="C367" s="94" t="s">
        <v>473</v>
      </c>
      <c r="D367" s="95" t="s">
        <v>473</v>
      </c>
      <c r="E367" s="120" t="s">
        <v>473</v>
      </c>
      <c r="F367" s="121" t="s">
        <v>473</v>
      </c>
      <c r="G367" s="169">
        <v>1</v>
      </c>
      <c r="H367" s="120" t="s">
        <v>473</v>
      </c>
      <c r="I367" s="120" t="s">
        <v>473</v>
      </c>
      <c r="J367" s="120" t="s">
        <v>473</v>
      </c>
      <c r="K367" s="120" t="s">
        <v>473</v>
      </c>
      <c r="L367" s="142" t="s">
        <v>473</v>
      </c>
    </row>
    <row r="368" spans="1:14" x14ac:dyDescent="0.35">
      <c r="A368" s="188" t="s">
        <v>481</v>
      </c>
      <c r="B368" s="94">
        <v>2</v>
      </c>
      <c r="C368" s="94" t="s">
        <v>473</v>
      </c>
      <c r="D368" s="95" t="s">
        <v>473</v>
      </c>
      <c r="E368" s="120" t="s">
        <v>473</v>
      </c>
      <c r="F368" s="121" t="s">
        <v>473</v>
      </c>
      <c r="G368" s="169">
        <v>2</v>
      </c>
      <c r="H368" s="120" t="s">
        <v>473</v>
      </c>
      <c r="I368" s="120" t="s">
        <v>473</v>
      </c>
      <c r="J368" s="120" t="s">
        <v>473</v>
      </c>
      <c r="K368" s="120" t="s">
        <v>473</v>
      </c>
      <c r="L368" s="142" t="s">
        <v>473</v>
      </c>
    </row>
    <row r="369" spans="1:12" x14ac:dyDescent="0.35">
      <c r="A369" s="188" t="s">
        <v>482</v>
      </c>
      <c r="B369" s="94">
        <v>15</v>
      </c>
      <c r="C369" s="94">
        <v>39510</v>
      </c>
      <c r="D369" s="95">
        <v>36425.895000000004</v>
      </c>
      <c r="E369" s="120">
        <v>0.86</v>
      </c>
      <c r="F369" s="121">
        <v>1.393</v>
      </c>
      <c r="G369" s="169">
        <v>15</v>
      </c>
      <c r="H369" s="120" t="s">
        <v>473</v>
      </c>
      <c r="I369" s="120" t="s">
        <v>473</v>
      </c>
      <c r="J369" s="120">
        <v>1.1339999999999999</v>
      </c>
      <c r="K369" s="120" t="s">
        <v>473</v>
      </c>
      <c r="L369" s="142" t="s">
        <v>473</v>
      </c>
    </row>
    <row r="370" spans="1:12" x14ac:dyDescent="0.35">
      <c r="A370" s="188" t="s">
        <v>483</v>
      </c>
      <c r="B370" s="94">
        <v>12</v>
      </c>
      <c r="C370" s="94">
        <v>12552</v>
      </c>
      <c r="D370" s="95">
        <v>11709.873</v>
      </c>
      <c r="E370" s="120">
        <v>0.69599999999999995</v>
      </c>
      <c r="F370" s="121">
        <v>1.427</v>
      </c>
      <c r="G370" s="169">
        <v>12</v>
      </c>
      <c r="H370" s="120" t="s">
        <v>473</v>
      </c>
      <c r="I370" s="120" t="s">
        <v>473</v>
      </c>
      <c r="J370" s="120">
        <v>0.87549999999999994</v>
      </c>
      <c r="K370" s="120" t="s">
        <v>473</v>
      </c>
      <c r="L370" s="142" t="s">
        <v>473</v>
      </c>
    </row>
    <row r="371" spans="1:12" x14ac:dyDescent="0.35">
      <c r="A371" s="188" t="s">
        <v>484</v>
      </c>
      <c r="B371" s="94">
        <v>1</v>
      </c>
      <c r="C371" s="94" t="s">
        <v>473</v>
      </c>
      <c r="D371" s="95" t="s">
        <v>473</v>
      </c>
      <c r="E371" s="120" t="s">
        <v>473</v>
      </c>
      <c r="F371" s="121" t="s">
        <v>473</v>
      </c>
      <c r="G371" s="169">
        <v>1</v>
      </c>
      <c r="H371" s="120" t="s">
        <v>473</v>
      </c>
      <c r="I371" s="120" t="s">
        <v>473</v>
      </c>
      <c r="J371" s="120" t="s">
        <v>473</v>
      </c>
      <c r="K371" s="120" t="s">
        <v>473</v>
      </c>
      <c r="L371" s="142" t="s">
        <v>473</v>
      </c>
    </row>
    <row r="372" spans="1:12" x14ac:dyDescent="0.35">
      <c r="A372" s="188" t="s">
        <v>485</v>
      </c>
      <c r="B372" s="94">
        <v>3</v>
      </c>
      <c r="C372" s="94" t="s">
        <v>473</v>
      </c>
      <c r="D372" s="95" t="s">
        <v>473</v>
      </c>
      <c r="E372" s="120" t="s">
        <v>473</v>
      </c>
      <c r="F372" s="121" t="s">
        <v>473</v>
      </c>
      <c r="G372" s="169">
        <v>3</v>
      </c>
      <c r="H372" s="120" t="s">
        <v>473</v>
      </c>
      <c r="I372" s="120" t="s">
        <v>473</v>
      </c>
      <c r="J372" s="120" t="s">
        <v>473</v>
      </c>
      <c r="K372" s="120" t="s">
        <v>473</v>
      </c>
      <c r="L372" s="142" t="s">
        <v>473</v>
      </c>
    </row>
    <row r="373" spans="1:12" x14ac:dyDescent="0.35">
      <c r="A373" s="188" t="s">
        <v>486</v>
      </c>
      <c r="B373" s="94">
        <v>4</v>
      </c>
      <c r="C373" s="94" t="s">
        <v>473</v>
      </c>
      <c r="D373" s="95" t="s">
        <v>473</v>
      </c>
      <c r="E373" s="120" t="s">
        <v>473</v>
      </c>
      <c r="F373" s="121" t="s">
        <v>473</v>
      </c>
      <c r="G373" s="169">
        <v>4</v>
      </c>
      <c r="H373" s="120" t="s">
        <v>473</v>
      </c>
      <c r="I373" s="120" t="s">
        <v>473</v>
      </c>
      <c r="J373" s="120" t="s">
        <v>473</v>
      </c>
      <c r="K373" s="120" t="s">
        <v>473</v>
      </c>
      <c r="L373" s="142" t="s">
        <v>473</v>
      </c>
    </row>
    <row r="374" spans="1:12" x14ac:dyDescent="0.35">
      <c r="A374" s="188" t="s">
        <v>487</v>
      </c>
      <c r="B374" s="94">
        <v>11</v>
      </c>
      <c r="C374" s="94">
        <v>16374</v>
      </c>
      <c r="D374" s="95">
        <v>17560.898999999998</v>
      </c>
      <c r="E374" s="120">
        <v>0.73499999999999999</v>
      </c>
      <c r="F374" s="121">
        <v>1.071</v>
      </c>
      <c r="G374" s="169">
        <v>11</v>
      </c>
      <c r="H374" s="120" t="s">
        <v>473</v>
      </c>
      <c r="I374" s="120" t="s">
        <v>473</v>
      </c>
      <c r="J374" s="120">
        <v>0.95199999999999996</v>
      </c>
      <c r="K374" s="120" t="s">
        <v>473</v>
      </c>
      <c r="L374" s="142" t="s">
        <v>473</v>
      </c>
    </row>
    <row r="375" spans="1:12" x14ac:dyDescent="0.35">
      <c r="A375" s="188" t="s">
        <v>488</v>
      </c>
      <c r="B375" s="94">
        <v>11</v>
      </c>
      <c r="C375" s="94">
        <v>11571</v>
      </c>
      <c r="D375" s="95">
        <v>12606.901</v>
      </c>
      <c r="E375" s="120">
        <v>0.54600000000000004</v>
      </c>
      <c r="F375" s="121">
        <v>1.1459999999999999</v>
      </c>
      <c r="G375" s="169">
        <v>11</v>
      </c>
      <c r="H375" s="120" t="s">
        <v>473</v>
      </c>
      <c r="I375" s="120" t="s">
        <v>473</v>
      </c>
      <c r="J375" s="120">
        <v>0.67200000000000004</v>
      </c>
      <c r="K375" s="120" t="s">
        <v>473</v>
      </c>
      <c r="L375" s="142" t="s">
        <v>473</v>
      </c>
    </row>
    <row r="376" spans="1:12" x14ac:dyDescent="0.35">
      <c r="A376" s="188" t="s">
        <v>489</v>
      </c>
      <c r="B376" s="94">
        <v>4</v>
      </c>
      <c r="C376" s="94" t="s">
        <v>473</v>
      </c>
      <c r="D376" s="95" t="s">
        <v>473</v>
      </c>
      <c r="E376" s="120" t="s">
        <v>473</v>
      </c>
      <c r="F376" s="121" t="s">
        <v>473</v>
      </c>
      <c r="G376" s="169">
        <v>4</v>
      </c>
      <c r="H376" s="120" t="s">
        <v>473</v>
      </c>
      <c r="I376" s="120" t="s">
        <v>473</v>
      </c>
      <c r="J376" s="120" t="s">
        <v>473</v>
      </c>
      <c r="K376" s="120" t="s">
        <v>473</v>
      </c>
      <c r="L376" s="142" t="s">
        <v>473</v>
      </c>
    </row>
    <row r="377" spans="1:12" x14ac:dyDescent="0.35">
      <c r="A377" s="188" t="s">
        <v>490</v>
      </c>
      <c r="B377" s="94">
        <v>7</v>
      </c>
      <c r="C377" s="94" t="s">
        <v>473</v>
      </c>
      <c r="D377" s="95" t="s">
        <v>473</v>
      </c>
      <c r="E377" s="120" t="s">
        <v>473</v>
      </c>
      <c r="F377" s="121" t="s">
        <v>473</v>
      </c>
      <c r="G377" s="169">
        <v>7</v>
      </c>
      <c r="H377" s="120" t="s">
        <v>473</v>
      </c>
      <c r="I377" s="120" t="s">
        <v>473</v>
      </c>
      <c r="J377" s="120" t="s">
        <v>473</v>
      </c>
      <c r="K377" s="120" t="s">
        <v>473</v>
      </c>
      <c r="L377" s="142" t="s">
        <v>473</v>
      </c>
    </row>
    <row r="378" spans="1:12" x14ac:dyDescent="0.35">
      <c r="A378" s="188" t="s">
        <v>491</v>
      </c>
      <c r="B378" s="94">
        <v>9</v>
      </c>
      <c r="C378" s="94" t="s">
        <v>473</v>
      </c>
      <c r="D378" s="95" t="s">
        <v>473</v>
      </c>
      <c r="E378" s="120" t="s">
        <v>473</v>
      </c>
      <c r="F378" s="121" t="s">
        <v>473</v>
      </c>
      <c r="G378" s="169">
        <v>9</v>
      </c>
      <c r="H378" s="120" t="s">
        <v>473</v>
      </c>
      <c r="I378" s="120" t="s">
        <v>473</v>
      </c>
      <c r="J378" s="120" t="s">
        <v>473</v>
      </c>
      <c r="K378" s="120" t="s">
        <v>473</v>
      </c>
      <c r="L378" s="142" t="s">
        <v>473</v>
      </c>
    </row>
    <row r="379" spans="1:12" x14ac:dyDescent="0.35">
      <c r="A379" s="188" t="s">
        <v>492</v>
      </c>
      <c r="B379" s="94">
        <v>7</v>
      </c>
      <c r="C379" s="94" t="s">
        <v>473</v>
      </c>
      <c r="D379" s="95" t="s">
        <v>473</v>
      </c>
      <c r="E379" s="120" t="s">
        <v>473</v>
      </c>
      <c r="F379" s="121" t="s">
        <v>473</v>
      </c>
      <c r="G379" s="169">
        <v>7</v>
      </c>
      <c r="H379" s="120" t="s">
        <v>473</v>
      </c>
      <c r="I379" s="120" t="s">
        <v>473</v>
      </c>
      <c r="J379" s="120" t="s">
        <v>473</v>
      </c>
      <c r="K379" s="120" t="s">
        <v>473</v>
      </c>
      <c r="L379" s="142" t="s">
        <v>473</v>
      </c>
    </row>
    <row r="380" spans="1:12" x14ac:dyDescent="0.35">
      <c r="A380" s="188" t="s">
        <v>493</v>
      </c>
      <c r="B380" s="94">
        <v>6</v>
      </c>
      <c r="C380" s="94" t="s">
        <v>473</v>
      </c>
      <c r="D380" s="95" t="s">
        <v>473</v>
      </c>
      <c r="E380" s="120" t="s">
        <v>473</v>
      </c>
      <c r="F380" s="121" t="s">
        <v>473</v>
      </c>
      <c r="G380" s="169">
        <v>6</v>
      </c>
      <c r="H380" s="120" t="s">
        <v>473</v>
      </c>
      <c r="I380" s="120" t="s">
        <v>473</v>
      </c>
      <c r="J380" s="120" t="s">
        <v>473</v>
      </c>
      <c r="K380" s="120" t="s">
        <v>473</v>
      </c>
      <c r="L380" s="142" t="s">
        <v>473</v>
      </c>
    </row>
    <row r="381" spans="1:12" x14ac:dyDescent="0.35">
      <c r="A381" s="188" t="s">
        <v>494</v>
      </c>
      <c r="B381" s="94">
        <v>2</v>
      </c>
      <c r="C381" s="94" t="s">
        <v>473</v>
      </c>
      <c r="D381" s="95" t="s">
        <v>473</v>
      </c>
      <c r="E381" s="120" t="s">
        <v>473</v>
      </c>
      <c r="F381" s="121" t="s">
        <v>473</v>
      </c>
      <c r="G381" s="169">
        <v>2</v>
      </c>
      <c r="H381" s="120" t="s">
        <v>473</v>
      </c>
      <c r="I381" s="120" t="s">
        <v>473</v>
      </c>
      <c r="J381" s="120" t="s">
        <v>473</v>
      </c>
      <c r="K381" s="120" t="s">
        <v>473</v>
      </c>
      <c r="L381" s="142" t="s">
        <v>473</v>
      </c>
    </row>
    <row r="382" spans="1:12" x14ac:dyDescent="0.35">
      <c r="A382" s="188" t="s">
        <v>495</v>
      </c>
      <c r="B382" s="94">
        <v>7</v>
      </c>
      <c r="C382" s="94" t="s">
        <v>473</v>
      </c>
      <c r="D382" s="95" t="s">
        <v>473</v>
      </c>
      <c r="E382" s="120" t="s">
        <v>473</v>
      </c>
      <c r="F382" s="121" t="s">
        <v>473</v>
      </c>
      <c r="G382" s="169">
        <v>7</v>
      </c>
      <c r="H382" s="120" t="s">
        <v>473</v>
      </c>
      <c r="I382" s="120" t="s">
        <v>473</v>
      </c>
      <c r="J382" s="120" t="s">
        <v>473</v>
      </c>
      <c r="K382" s="120" t="s">
        <v>473</v>
      </c>
      <c r="L382" s="142" t="s">
        <v>473</v>
      </c>
    </row>
    <row r="383" spans="1:12" x14ac:dyDescent="0.35">
      <c r="A383" s="188" t="s">
        <v>496</v>
      </c>
      <c r="B383" s="94">
        <v>11</v>
      </c>
      <c r="C383" s="94">
        <v>24485</v>
      </c>
      <c r="D383" s="95">
        <v>19272.169000000002</v>
      </c>
      <c r="E383" s="92">
        <v>0.51600000000000001</v>
      </c>
      <c r="F383" s="93">
        <v>1.4390000000000001</v>
      </c>
      <c r="G383" s="169">
        <v>11</v>
      </c>
      <c r="H383" s="120" t="s">
        <v>473</v>
      </c>
      <c r="I383" s="120" t="s">
        <v>473</v>
      </c>
      <c r="J383" s="120">
        <v>0.72099999999999997</v>
      </c>
      <c r="K383" s="120" t="s">
        <v>473</v>
      </c>
      <c r="L383" s="142" t="s">
        <v>473</v>
      </c>
    </row>
    <row r="384" spans="1:12" x14ac:dyDescent="0.35">
      <c r="A384" s="188" t="s">
        <v>497</v>
      </c>
      <c r="B384" s="94">
        <v>10</v>
      </c>
      <c r="C384" s="94">
        <v>26663</v>
      </c>
      <c r="D384" s="95">
        <v>28738.763999999996</v>
      </c>
      <c r="E384" s="120">
        <v>0.67300000000000004</v>
      </c>
      <c r="F384" s="121">
        <v>1.141</v>
      </c>
      <c r="G384" s="169">
        <v>10</v>
      </c>
      <c r="H384" s="120" t="s">
        <v>473</v>
      </c>
      <c r="I384" s="120" t="s">
        <v>473</v>
      </c>
      <c r="J384" s="120">
        <v>0.88400000000000001</v>
      </c>
      <c r="K384" s="120" t="s">
        <v>473</v>
      </c>
      <c r="L384" s="142" t="s">
        <v>473</v>
      </c>
    </row>
    <row r="385" spans="1:12" x14ac:dyDescent="0.35">
      <c r="A385" s="188" t="s">
        <v>498</v>
      </c>
      <c r="B385" s="94">
        <v>5</v>
      </c>
      <c r="C385" s="94" t="s">
        <v>473</v>
      </c>
      <c r="D385" s="95" t="s">
        <v>473</v>
      </c>
      <c r="E385" s="120" t="s">
        <v>473</v>
      </c>
      <c r="F385" s="121" t="s">
        <v>473</v>
      </c>
      <c r="G385" s="169">
        <v>4</v>
      </c>
      <c r="H385" s="120" t="s">
        <v>473</v>
      </c>
      <c r="I385" s="120" t="s">
        <v>473</v>
      </c>
      <c r="J385" s="120" t="s">
        <v>473</v>
      </c>
      <c r="K385" s="120" t="s">
        <v>473</v>
      </c>
      <c r="L385" s="142" t="s">
        <v>473</v>
      </c>
    </row>
    <row r="386" spans="1:12" x14ac:dyDescent="0.35">
      <c r="A386" s="188" t="s">
        <v>499</v>
      </c>
      <c r="B386" s="94">
        <v>4</v>
      </c>
      <c r="C386" s="94" t="s">
        <v>473</v>
      </c>
      <c r="D386" s="95" t="s">
        <v>473</v>
      </c>
      <c r="E386" s="120" t="s">
        <v>473</v>
      </c>
      <c r="F386" s="121" t="s">
        <v>473</v>
      </c>
      <c r="G386" s="169">
        <v>4</v>
      </c>
      <c r="H386" s="120" t="s">
        <v>473</v>
      </c>
      <c r="I386" s="120" t="s">
        <v>473</v>
      </c>
      <c r="J386" s="120" t="s">
        <v>473</v>
      </c>
      <c r="K386" s="120" t="s">
        <v>473</v>
      </c>
      <c r="L386" s="142" t="s">
        <v>473</v>
      </c>
    </row>
    <row r="387" spans="1:12" x14ac:dyDescent="0.35">
      <c r="A387" s="188" t="s">
        <v>500</v>
      </c>
      <c r="B387" s="94">
        <v>16</v>
      </c>
      <c r="C387" s="94">
        <v>27021</v>
      </c>
      <c r="D387" s="95">
        <v>27236.185999999998</v>
      </c>
      <c r="E387" s="120">
        <v>0.60099999999999998</v>
      </c>
      <c r="F387" s="121">
        <v>1.089</v>
      </c>
      <c r="G387" s="169">
        <v>16</v>
      </c>
      <c r="H387" s="120" t="s">
        <v>473</v>
      </c>
      <c r="I387" s="120" t="s">
        <v>473</v>
      </c>
      <c r="J387" s="120">
        <v>0.97750000000000004</v>
      </c>
      <c r="K387" s="120" t="s">
        <v>473</v>
      </c>
      <c r="L387" s="142" t="s">
        <v>473</v>
      </c>
    </row>
    <row r="388" spans="1:12" x14ac:dyDescent="0.35">
      <c r="A388" s="188" t="s">
        <v>501</v>
      </c>
      <c r="B388" s="94">
        <v>2</v>
      </c>
      <c r="C388" s="94" t="s">
        <v>473</v>
      </c>
      <c r="D388" s="95" t="s">
        <v>473</v>
      </c>
      <c r="E388" s="120" t="s">
        <v>473</v>
      </c>
      <c r="F388" s="121" t="s">
        <v>473</v>
      </c>
      <c r="G388" s="169">
        <v>2</v>
      </c>
      <c r="H388" s="120" t="s">
        <v>473</v>
      </c>
      <c r="I388" s="120" t="s">
        <v>473</v>
      </c>
      <c r="J388" s="120" t="s">
        <v>473</v>
      </c>
      <c r="K388" s="120" t="s">
        <v>473</v>
      </c>
      <c r="L388" s="142" t="s">
        <v>473</v>
      </c>
    </row>
    <row r="389" spans="1:12" x14ac:dyDescent="0.35">
      <c r="A389" s="188" t="s">
        <v>502</v>
      </c>
      <c r="B389" s="94">
        <v>2</v>
      </c>
      <c r="C389" s="94" t="s">
        <v>473</v>
      </c>
      <c r="D389" s="95" t="s">
        <v>473</v>
      </c>
      <c r="E389" s="120" t="s">
        <v>473</v>
      </c>
      <c r="F389" s="121" t="s">
        <v>473</v>
      </c>
      <c r="G389" s="169">
        <v>2</v>
      </c>
      <c r="H389" s="120" t="s">
        <v>473</v>
      </c>
      <c r="I389" s="120" t="s">
        <v>473</v>
      </c>
      <c r="J389" s="120" t="s">
        <v>473</v>
      </c>
      <c r="K389" s="120" t="s">
        <v>473</v>
      </c>
      <c r="L389" s="142" t="s">
        <v>473</v>
      </c>
    </row>
    <row r="390" spans="1:12" x14ac:dyDescent="0.35">
      <c r="A390" s="188" t="s">
        <v>503</v>
      </c>
      <c r="B390" s="94">
        <v>4</v>
      </c>
      <c r="C390" s="94" t="s">
        <v>473</v>
      </c>
      <c r="D390" s="95" t="s">
        <v>473</v>
      </c>
      <c r="E390" s="120" t="s">
        <v>473</v>
      </c>
      <c r="F390" s="121" t="s">
        <v>473</v>
      </c>
      <c r="G390" s="169">
        <v>4</v>
      </c>
      <c r="H390" s="120" t="s">
        <v>473</v>
      </c>
      <c r="I390" s="120" t="s">
        <v>473</v>
      </c>
      <c r="J390" s="120" t="s">
        <v>473</v>
      </c>
      <c r="K390" s="120" t="s">
        <v>473</v>
      </c>
      <c r="L390" s="142" t="s">
        <v>473</v>
      </c>
    </row>
    <row r="391" spans="1:12" x14ac:dyDescent="0.35">
      <c r="A391" s="188" t="s">
        <v>504</v>
      </c>
      <c r="B391" s="94">
        <v>17</v>
      </c>
      <c r="C391" s="94">
        <v>18116</v>
      </c>
      <c r="D391" s="95">
        <v>21573.504000000001</v>
      </c>
      <c r="E391" s="120">
        <v>0.66800000000000004</v>
      </c>
      <c r="F391" s="121">
        <v>0.99099999999999999</v>
      </c>
      <c r="G391" s="169">
        <v>17</v>
      </c>
      <c r="H391" s="120" t="s">
        <v>473</v>
      </c>
      <c r="I391" s="120" t="s">
        <v>473</v>
      </c>
      <c r="J391" s="120">
        <v>0.89800000000000002</v>
      </c>
      <c r="K391" s="120" t="s">
        <v>473</v>
      </c>
      <c r="L391" s="142" t="s">
        <v>473</v>
      </c>
    </row>
    <row r="392" spans="1:12" x14ac:dyDescent="0.35">
      <c r="A392" s="188" t="s">
        <v>505</v>
      </c>
      <c r="B392" s="94">
        <v>6</v>
      </c>
      <c r="C392" s="94" t="s">
        <v>473</v>
      </c>
      <c r="D392" s="95" t="s">
        <v>473</v>
      </c>
      <c r="E392" s="120" t="s">
        <v>473</v>
      </c>
      <c r="F392" s="121" t="s">
        <v>473</v>
      </c>
      <c r="G392" s="169">
        <v>6</v>
      </c>
      <c r="H392" s="120" t="s">
        <v>473</v>
      </c>
      <c r="I392" s="120" t="s">
        <v>473</v>
      </c>
      <c r="J392" s="120" t="s">
        <v>473</v>
      </c>
      <c r="K392" s="120" t="s">
        <v>473</v>
      </c>
      <c r="L392" s="142" t="s">
        <v>473</v>
      </c>
    </row>
    <row r="393" spans="1:12" x14ac:dyDescent="0.35">
      <c r="A393" s="188" t="s">
        <v>506</v>
      </c>
      <c r="B393" s="94">
        <v>4</v>
      </c>
      <c r="C393" s="94" t="s">
        <v>473</v>
      </c>
      <c r="D393" s="95" t="s">
        <v>473</v>
      </c>
      <c r="E393" s="120" t="s">
        <v>473</v>
      </c>
      <c r="F393" s="121" t="s">
        <v>473</v>
      </c>
      <c r="G393" s="169">
        <v>4</v>
      </c>
      <c r="H393" s="120" t="s">
        <v>473</v>
      </c>
      <c r="I393" s="120" t="s">
        <v>473</v>
      </c>
      <c r="J393" s="120" t="s">
        <v>473</v>
      </c>
      <c r="K393" s="120" t="s">
        <v>473</v>
      </c>
      <c r="L393" s="142" t="s">
        <v>473</v>
      </c>
    </row>
    <row r="394" spans="1:12" x14ac:dyDescent="0.35">
      <c r="A394" s="188" t="s">
        <v>507</v>
      </c>
      <c r="B394" s="94">
        <v>38</v>
      </c>
      <c r="C394" s="94">
        <v>61010</v>
      </c>
      <c r="D394" s="95">
        <v>70284.72</v>
      </c>
      <c r="E394" s="120">
        <v>0.67900000000000005</v>
      </c>
      <c r="F394" s="121">
        <v>1</v>
      </c>
      <c r="G394" s="169">
        <v>37</v>
      </c>
      <c r="H394" s="120">
        <v>0.20499999999999999</v>
      </c>
      <c r="I394" s="120">
        <v>0.56499999999999995</v>
      </c>
      <c r="J394" s="120">
        <v>0.79800000000000004</v>
      </c>
      <c r="K394" s="120">
        <v>1.0880000000000001</v>
      </c>
      <c r="L394" s="142">
        <v>1.2290000000000001</v>
      </c>
    </row>
    <row r="395" spans="1:12" x14ac:dyDescent="0.35">
      <c r="A395" s="188" t="s">
        <v>508</v>
      </c>
      <c r="B395" s="94">
        <v>12</v>
      </c>
      <c r="C395" s="94">
        <v>33659</v>
      </c>
      <c r="D395" s="95">
        <v>34485.495999999999</v>
      </c>
      <c r="E395" s="92">
        <v>0.56899999999999995</v>
      </c>
      <c r="F395" s="93">
        <v>1.042</v>
      </c>
      <c r="G395" s="169">
        <v>12</v>
      </c>
      <c r="H395" s="120"/>
      <c r="I395" s="120"/>
      <c r="J395" s="120">
        <v>0.69599999999999995</v>
      </c>
      <c r="K395" s="120"/>
      <c r="L395" s="142"/>
    </row>
    <row r="396" spans="1:12" x14ac:dyDescent="0.35">
      <c r="A396" s="188" t="s">
        <v>509</v>
      </c>
      <c r="B396" s="94">
        <v>3</v>
      </c>
      <c r="C396" s="94" t="s">
        <v>473</v>
      </c>
      <c r="D396" s="95" t="s">
        <v>473</v>
      </c>
      <c r="E396" s="120" t="s">
        <v>473</v>
      </c>
      <c r="F396" s="121" t="s">
        <v>473</v>
      </c>
      <c r="G396" s="169">
        <v>3</v>
      </c>
      <c r="H396" s="120" t="s">
        <v>473</v>
      </c>
      <c r="I396" s="120" t="s">
        <v>473</v>
      </c>
      <c r="J396" s="120" t="s">
        <v>473</v>
      </c>
      <c r="K396" s="120" t="s">
        <v>473</v>
      </c>
      <c r="L396" s="142" t="s">
        <v>473</v>
      </c>
    </row>
    <row r="397" spans="1:12" x14ac:dyDescent="0.35">
      <c r="A397" s="188" t="s">
        <v>510</v>
      </c>
      <c r="B397" s="94">
        <v>7</v>
      </c>
      <c r="C397" s="94" t="s">
        <v>473</v>
      </c>
      <c r="D397" s="95" t="s">
        <v>473</v>
      </c>
      <c r="E397" s="120" t="s">
        <v>473</v>
      </c>
      <c r="F397" s="121" t="s">
        <v>473</v>
      </c>
      <c r="G397" s="169">
        <v>7</v>
      </c>
      <c r="H397" s="120" t="s">
        <v>473</v>
      </c>
      <c r="I397" s="120" t="s">
        <v>473</v>
      </c>
      <c r="J397" s="120" t="s">
        <v>473</v>
      </c>
      <c r="K397" s="120" t="s">
        <v>473</v>
      </c>
      <c r="L397" s="142" t="s">
        <v>473</v>
      </c>
    </row>
    <row r="398" spans="1:12" x14ac:dyDescent="0.35">
      <c r="A398" s="188" t="s">
        <v>511</v>
      </c>
      <c r="B398" s="94">
        <v>11</v>
      </c>
      <c r="C398" s="94">
        <v>20203</v>
      </c>
      <c r="D398" s="95">
        <v>25231.462000000007</v>
      </c>
      <c r="E398" s="120">
        <v>0.55900000000000005</v>
      </c>
      <c r="F398" s="121">
        <v>1.0389999999999999</v>
      </c>
      <c r="G398" s="169">
        <v>11</v>
      </c>
      <c r="H398" s="120" t="s">
        <v>473</v>
      </c>
      <c r="I398" s="120" t="s">
        <v>473</v>
      </c>
      <c r="J398" s="120">
        <v>0.66</v>
      </c>
      <c r="K398" s="120" t="s">
        <v>473</v>
      </c>
      <c r="L398" s="142" t="s">
        <v>473</v>
      </c>
    </row>
    <row r="399" spans="1:12" x14ac:dyDescent="0.35">
      <c r="A399" s="189" t="s">
        <v>512</v>
      </c>
      <c r="B399" s="94">
        <v>4</v>
      </c>
      <c r="C399" s="94" t="s">
        <v>473</v>
      </c>
      <c r="D399" s="95" t="s">
        <v>473</v>
      </c>
      <c r="E399" s="120" t="s">
        <v>473</v>
      </c>
      <c r="F399" s="121" t="s">
        <v>473</v>
      </c>
      <c r="G399" s="169">
        <v>4</v>
      </c>
      <c r="H399" s="120" t="s">
        <v>473</v>
      </c>
      <c r="I399" s="120" t="s">
        <v>473</v>
      </c>
      <c r="J399" s="120" t="s">
        <v>473</v>
      </c>
      <c r="K399" s="120" t="s">
        <v>473</v>
      </c>
      <c r="L399" s="142" t="s">
        <v>473</v>
      </c>
    </row>
    <row r="400" spans="1:12" x14ac:dyDescent="0.35">
      <c r="A400" s="190" t="s">
        <v>513</v>
      </c>
      <c r="B400" s="94">
        <v>0</v>
      </c>
      <c r="C400" s="94" t="s">
        <v>473</v>
      </c>
      <c r="D400" s="95" t="s">
        <v>473</v>
      </c>
      <c r="E400" s="120" t="s">
        <v>473</v>
      </c>
      <c r="F400" s="121" t="s">
        <v>473</v>
      </c>
      <c r="G400" s="169">
        <v>0</v>
      </c>
      <c r="H400" s="120" t="s">
        <v>473</v>
      </c>
      <c r="I400" s="120" t="s">
        <v>473</v>
      </c>
      <c r="J400" s="120" t="s">
        <v>473</v>
      </c>
      <c r="K400" s="120" t="s">
        <v>473</v>
      </c>
      <c r="L400" s="142" t="s">
        <v>473</v>
      </c>
    </row>
    <row r="401" spans="1:13" x14ac:dyDescent="0.35">
      <c r="A401" s="189" t="s">
        <v>514</v>
      </c>
      <c r="B401" s="94">
        <v>7</v>
      </c>
      <c r="C401" s="94" t="s">
        <v>473</v>
      </c>
      <c r="D401" s="95" t="s">
        <v>473</v>
      </c>
      <c r="E401" s="120" t="s">
        <v>473</v>
      </c>
      <c r="F401" s="121" t="s">
        <v>473</v>
      </c>
      <c r="G401" s="169">
        <v>7</v>
      </c>
      <c r="H401" s="120" t="s">
        <v>473</v>
      </c>
      <c r="I401" s="120" t="s">
        <v>473</v>
      </c>
      <c r="J401" s="120" t="s">
        <v>473</v>
      </c>
      <c r="K401" s="120" t="s">
        <v>473</v>
      </c>
      <c r="L401" s="142" t="s">
        <v>473</v>
      </c>
    </row>
    <row r="402" spans="1:13" x14ac:dyDescent="0.35">
      <c r="A402" s="188" t="s">
        <v>515</v>
      </c>
      <c r="B402" s="94">
        <v>1</v>
      </c>
      <c r="C402" s="94" t="s">
        <v>473</v>
      </c>
      <c r="D402" s="95" t="s">
        <v>473</v>
      </c>
      <c r="E402" s="120" t="s">
        <v>473</v>
      </c>
      <c r="F402" s="121" t="s">
        <v>473</v>
      </c>
      <c r="G402" s="169">
        <v>1</v>
      </c>
      <c r="H402" s="120" t="s">
        <v>473</v>
      </c>
      <c r="I402" s="120" t="s">
        <v>473</v>
      </c>
      <c r="J402" s="120" t="s">
        <v>473</v>
      </c>
      <c r="K402" s="120" t="s">
        <v>473</v>
      </c>
      <c r="L402" s="142" t="s">
        <v>473</v>
      </c>
    </row>
    <row r="403" spans="1:13" x14ac:dyDescent="0.35">
      <c r="A403" s="188" t="s">
        <v>516</v>
      </c>
      <c r="B403" s="94">
        <v>7</v>
      </c>
      <c r="C403" s="94" t="s">
        <v>473</v>
      </c>
      <c r="D403" s="95" t="s">
        <v>473</v>
      </c>
      <c r="E403" s="120" t="s">
        <v>473</v>
      </c>
      <c r="F403" s="121" t="s">
        <v>473</v>
      </c>
      <c r="G403" s="169">
        <v>7</v>
      </c>
      <c r="H403" s="120" t="s">
        <v>473</v>
      </c>
      <c r="I403" s="120" t="s">
        <v>473</v>
      </c>
      <c r="J403" s="120" t="s">
        <v>473</v>
      </c>
      <c r="K403" s="120" t="s">
        <v>473</v>
      </c>
      <c r="L403" s="142" t="s">
        <v>473</v>
      </c>
    </row>
    <row r="404" spans="1:13" x14ac:dyDescent="0.35">
      <c r="A404" s="188" t="s">
        <v>517</v>
      </c>
      <c r="B404" s="94">
        <v>34</v>
      </c>
      <c r="C404" s="94">
        <v>97880</v>
      </c>
      <c r="D404" s="95">
        <v>71721.32100000004</v>
      </c>
      <c r="E404" s="120">
        <v>1.0680000000000001</v>
      </c>
      <c r="F404" s="121">
        <v>1.2989999999999999</v>
      </c>
      <c r="G404" s="169">
        <v>34</v>
      </c>
      <c r="H404" s="120">
        <v>0.753</v>
      </c>
      <c r="I404" s="120">
        <v>0.88600000000000001</v>
      </c>
      <c r="J404" s="120">
        <v>1.161</v>
      </c>
      <c r="K404" s="120">
        <v>1.4279999999999999</v>
      </c>
      <c r="L404" s="142">
        <v>1.597</v>
      </c>
    </row>
    <row r="405" spans="1:13" x14ac:dyDescent="0.35">
      <c r="A405" s="188" t="s">
        <v>518</v>
      </c>
      <c r="B405" s="94">
        <v>3</v>
      </c>
      <c r="C405" s="94" t="s">
        <v>473</v>
      </c>
      <c r="D405" s="95" t="s">
        <v>473</v>
      </c>
      <c r="E405" s="120" t="s">
        <v>473</v>
      </c>
      <c r="F405" s="121" t="s">
        <v>473</v>
      </c>
      <c r="G405" s="169">
        <v>3</v>
      </c>
      <c r="H405" s="120" t="s">
        <v>473</v>
      </c>
      <c r="I405" s="120" t="s">
        <v>473</v>
      </c>
      <c r="J405" s="120" t="s">
        <v>473</v>
      </c>
      <c r="K405" s="120" t="s">
        <v>473</v>
      </c>
      <c r="L405" s="142" t="s">
        <v>473</v>
      </c>
    </row>
    <row r="406" spans="1:13" x14ac:dyDescent="0.35">
      <c r="A406" s="188" t="s">
        <v>519</v>
      </c>
      <c r="B406" s="94">
        <v>11</v>
      </c>
      <c r="C406" s="94">
        <v>11529</v>
      </c>
      <c r="D406" s="95">
        <v>14690.408999999998</v>
      </c>
      <c r="E406" s="120">
        <v>0.58399999999999996</v>
      </c>
      <c r="F406" s="121">
        <v>0.95199999999999996</v>
      </c>
      <c r="G406" s="169">
        <v>11</v>
      </c>
      <c r="H406" s="120" t="s">
        <v>473</v>
      </c>
      <c r="I406" s="120" t="s">
        <v>473</v>
      </c>
      <c r="J406" s="120">
        <v>0.67300000000000004</v>
      </c>
      <c r="K406" s="120" t="s">
        <v>473</v>
      </c>
      <c r="L406" s="142" t="s">
        <v>473</v>
      </c>
    </row>
    <row r="407" spans="1:13" x14ac:dyDescent="0.35">
      <c r="A407" s="188" t="s">
        <v>520</v>
      </c>
      <c r="B407" s="94">
        <v>1</v>
      </c>
      <c r="C407" s="94" t="s">
        <v>473</v>
      </c>
      <c r="D407" s="95" t="s">
        <v>473</v>
      </c>
      <c r="E407" s="120" t="s">
        <v>473</v>
      </c>
      <c r="F407" s="121" t="s">
        <v>473</v>
      </c>
      <c r="G407" s="169">
        <v>1</v>
      </c>
      <c r="H407" s="120" t="s">
        <v>473</v>
      </c>
      <c r="I407" s="120" t="s">
        <v>473</v>
      </c>
      <c r="J407" s="120" t="s">
        <v>473</v>
      </c>
      <c r="K407" s="120" t="s">
        <v>473</v>
      </c>
      <c r="L407" s="142" t="s">
        <v>473</v>
      </c>
    </row>
    <row r="408" spans="1:13" x14ac:dyDescent="0.35">
      <c r="A408" s="188" t="s">
        <v>521</v>
      </c>
      <c r="B408" s="94">
        <v>11</v>
      </c>
      <c r="C408" s="94">
        <v>13621</v>
      </c>
      <c r="D408" s="95">
        <v>19307.705000000005</v>
      </c>
      <c r="E408" s="120">
        <v>0.249</v>
      </c>
      <c r="F408" s="121">
        <v>1.014</v>
      </c>
      <c r="G408" s="169">
        <v>11</v>
      </c>
      <c r="H408" s="120"/>
      <c r="I408" s="120"/>
      <c r="J408" s="120">
        <v>0.47</v>
      </c>
      <c r="K408" s="120"/>
      <c r="L408" s="142"/>
    </row>
    <row r="409" spans="1:13" x14ac:dyDescent="0.35">
      <c r="A409" s="188" t="s">
        <v>522</v>
      </c>
      <c r="B409" s="94">
        <v>6</v>
      </c>
      <c r="C409" s="94" t="s">
        <v>473</v>
      </c>
      <c r="D409" s="95" t="s">
        <v>473</v>
      </c>
      <c r="E409" s="120" t="s">
        <v>473</v>
      </c>
      <c r="F409" s="121" t="s">
        <v>473</v>
      </c>
      <c r="G409" s="169">
        <v>6</v>
      </c>
      <c r="H409" s="120" t="s">
        <v>473</v>
      </c>
      <c r="I409" s="120" t="s">
        <v>473</v>
      </c>
      <c r="J409" s="120" t="s">
        <v>473</v>
      </c>
      <c r="K409" s="120" t="s">
        <v>473</v>
      </c>
      <c r="L409" s="142" t="s">
        <v>473</v>
      </c>
    </row>
    <row r="410" spans="1:13" x14ac:dyDescent="0.35">
      <c r="A410" s="188" t="s">
        <v>523</v>
      </c>
      <c r="B410" s="94">
        <v>1</v>
      </c>
      <c r="C410" s="94" t="s">
        <v>473</v>
      </c>
      <c r="D410" s="95" t="s">
        <v>473</v>
      </c>
      <c r="E410" s="120" t="s">
        <v>473</v>
      </c>
      <c r="F410" s="121" t="s">
        <v>473</v>
      </c>
      <c r="G410" s="169">
        <v>1</v>
      </c>
      <c r="H410" s="120" t="s">
        <v>473</v>
      </c>
      <c r="I410" s="120" t="s">
        <v>473</v>
      </c>
      <c r="J410" s="120" t="s">
        <v>473</v>
      </c>
      <c r="K410" s="120" t="s">
        <v>473</v>
      </c>
      <c r="L410" s="142" t="s">
        <v>473</v>
      </c>
    </row>
    <row r="411" spans="1:13" ht="15" thickBot="1" x14ac:dyDescent="0.4">
      <c r="A411" s="191" t="s">
        <v>524</v>
      </c>
      <c r="B411" s="146">
        <v>1</v>
      </c>
      <c r="C411" s="146" t="s">
        <v>473</v>
      </c>
      <c r="D411" s="147" t="s">
        <v>473</v>
      </c>
      <c r="E411" s="148" t="s">
        <v>473</v>
      </c>
      <c r="F411" s="149" t="s">
        <v>473</v>
      </c>
      <c r="G411" s="170">
        <v>1</v>
      </c>
      <c r="H411" s="148" t="s">
        <v>473</v>
      </c>
      <c r="I411" s="148" t="s">
        <v>473</v>
      </c>
      <c r="J411" s="148" t="s">
        <v>473</v>
      </c>
      <c r="K411" s="148" t="s">
        <v>473</v>
      </c>
      <c r="L411" s="151" t="s">
        <v>473</v>
      </c>
    </row>
    <row r="412" spans="1:13" x14ac:dyDescent="0.35">
      <c r="A412" s="265" t="s">
        <v>668</v>
      </c>
      <c r="B412" s="265"/>
      <c r="C412" s="265"/>
      <c r="D412" s="265"/>
      <c r="E412" s="265"/>
      <c r="F412" s="265"/>
      <c r="G412" s="265"/>
      <c r="H412" s="265"/>
      <c r="I412" s="265"/>
      <c r="J412" s="265"/>
      <c r="K412" s="265"/>
      <c r="L412" s="265"/>
      <c r="M412" s="9"/>
    </row>
    <row r="413" spans="1:13" x14ac:dyDescent="0.35">
      <c r="A413" s="266"/>
      <c r="B413" s="266"/>
      <c r="C413" s="266"/>
      <c r="D413" s="266"/>
      <c r="E413" s="266"/>
      <c r="F413" s="266"/>
      <c r="G413" s="266"/>
      <c r="H413" s="266"/>
      <c r="I413" s="266"/>
      <c r="J413" s="266"/>
      <c r="K413" s="266"/>
      <c r="L413" s="266"/>
      <c r="M413" s="9"/>
    </row>
    <row r="416" spans="1:13" ht="18.5" thickBot="1" x14ac:dyDescent="0.45">
      <c r="A416" s="131" t="s">
        <v>628</v>
      </c>
      <c r="B416" s="155"/>
      <c r="C416" s="155"/>
      <c r="D416" s="155"/>
      <c r="E416" s="155"/>
      <c r="F416" s="155"/>
      <c r="G416" s="155"/>
      <c r="H416" s="155"/>
      <c r="I416" s="155"/>
      <c r="J416" s="155"/>
      <c r="K416" s="155"/>
      <c r="L416" s="155"/>
    </row>
    <row r="417" spans="1:14" ht="30" customHeight="1" thickBot="1" x14ac:dyDescent="0.4">
      <c r="A417" s="173"/>
      <c r="B417" s="175"/>
      <c r="C417" s="258" t="s">
        <v>167</v>
      </c>
      <c r="D417" s="259"/>
      <c r="E417" s="260" t="s">
        <v>468</v>
      </c>
      <c r="F417" s="261"/>
      <c r="G417" s="262" t="s">
        <v>469</v>
      </c>
      <c r="H417" s="263"/>
      <c r="I417" s="263"/>
      <c r="J417" s="263"/>
      <c r="K417" s="263"/>
      <c r="L417" s="264"/>
    </row>
    <row r="418" spans="1:14" s="90" customFormat="1" ht="44.5" x14ac:dyDescent="0.35">
      <c r="A418" s="187" t="s">
        <v>470</v>
      </c>
      <c r="B418" s="176" t="s">
        <v>471</v>
      </c>
      <c r="C418" s="177" t="s">
        <v>173</v>
      </c>
      <c r="D418" s="178" t="s">
        <v>174</v>
      </c>
      <c r="E418" s="179" t="s">
        <v>176</v>
      </c>
      <c r="F418" s="180" t="s">
        <v>177</v>
      </c>
      <c r="G418" s="179" t="s">
        <v>674</v>
      </c>
      <c r="H418" s="179" t="s">
        <v>180</v>
      </c>
      <c r="I418" s="179" t="s">
        <v>183</v>
      </c>
      <c r="J418" s="179" t="s">
        <v>188</v>
      </c>
      <c r="K418" s="179" t="s">
        <v>193</v>
      </c>
      <c r="L418" s="181" t="s">
        <v>196</v>
      </c>
      <c r="M418" s="154"/>
      <c r="N418" s="154"/>
    </row>
    <row r="419" spans="1:14" x14ac:dyDescent="0.35">
      <c r="A419" s="188" t="s">
        <v>472</v>
      </c>
      <c r="B419" s="94">
        <v>3</v>
      </c>
      <c r="C419" s="94" t="s">
        <v>473</v>
      </c>
      <c r="D419" s="95" t="s">
        <v>473</v>
      </c>
      <c r="E419" s="120" t="s">
        <v>473</v>
      </c>
      <c r="F419" s="121" t="s">
        <v>473</v>
      </c>
      <c r="G419" s="169">
        <v>2</v>
      </c>
      <c r="H419" s="120" t="s">
        <v>473</v>
      </c>
      <c r="I419" s="120" t="s">
        <v>473</v>
      </c>
      <c r="J419" s="120" t="s">
        <v>473</v>
      </c>
      <c r="K419" s="120" t="s">
        <v>473</v>
      </c>
      <c r="L419" s="142" t="s">
        <v>473</v>
      </c>
    </row>
    <row r="420" spans="1:14" x14ac:dyDescent="0.35">
      <c r="A420" s="188" t="s">
        <v>474</v>
      </c>
      <c r="B420" s="94">
        <v>5</v>
      </c>
      <c r="C420" s="94" t="s">
        <v>473</v>
      </c>
      <c r="D420" s="95" t="s">
        <v>473</v>
      </c>
      <c r="E420" s="120" t="s">
        <v>473</v>
      </c>
      <c r="F420" s="121" t="s">
        <v>473</v>
      </c>
      <c r="G420" s="169">
        <v>5</v>
      </c>
      <c r="H420" s="120" t="s">
        <v>473</v>
      </c>
      <c r="I420" s="120" t="s">
        <v>473</v>
      </c>
      <c r="J420" s="120" t="s">
        <v>473</v>
      </c>
      <c r="K420" s="120" t="s">
        <v>473</v>
      </c>
      <c r="L420" s="142" t="s">
        <v>473</v>
      </c>
    </row>
    <row r="421" spans="1:14" x14ac:dyDescent="0.35">
      <c r="A421" s="188" t="s">
        <v>475</v>
      </c>
      <c r="B421" s="94">
        <v>4</v>
      </c>
      <c r="C421" s="94" t="s">
        <v>473</v>
      </c>
      <c r="D421" s="95" t="s">
        <v>473</v>
      </c>
      <c r="E421" s="120" t="s">
        <v>473</v>
      </c>
      <c r="F421" s="121" t="s">
        <v>473</v>
      </c>
      <c r="G421" s="169">
        <v>4</v>
      </c>
      <c r="H421" s="120" t="s">
        <v>473</v>
      </c>
      <c r="I421" s="120" t="s">
        <v>473</v>
      </c>
      <c r="J421" s="120" t="s">
        <v>473</v>
      </c>
      <c r="K421" s="120" t="s">
        <v>473</v>
      </c>
      <c r="L421" s="142" t="s">
        <v>473</v>
      </c>
    </row>
    <row r="422" spans="1:14" x14ac:dyDescent="0.35">
      <c r="A422" s="188" t="s">
        <v>476</v>
      </c>
      <c r="B422" s="94">
        <v>1</v>
      </c>
      <c r="C422" s="94" t="s">
        <v>473</v>
      </c>
      <c r="D422" s="95" t="s">
        <v>473</v>
      </c>
      <c r="E422" s="120" t="s">
        <v>473</v>
      </c>
      <c r="F422" s="121" t="s">
        <v>473</v>
      </c>
      <c r="G422" s="169">
        <v>1</v>
      </c>
      <c r="H422" s="120" t="s">
        <v>473</v>
      </c>
      <c r="I422" s="120" t="s">
        <v>473</v>
      </c>
      <c r="J422" s="120" t="s">
        <v>473</v>
      </c>
      <c r="K422" s="120" t="s">
        <v>473</v>
      </c>
      <c r="L422" s="142" t="s">
        <v>473</v>
      </c>
    </row>
    <row r="423" spans="1:14" x14ac:dyDescent="0.35">
      <c r="A423" s="188" t="s">
        <v>477</v>
      </c>
      <c r="B423" s="94">
        <v>41</v>
      </c>
      <c r="C423" s="94">
        <v>9738</v>
      </c>
      <c r="D423" s="95">
        <v>6340.956000000001</v>
      </c>
      <c r="E423" s="120">
        <v>0.186</v>
      </c>
      <c r="F423" s="121">
        <v>1.139</v>
      </c>
      <c r="G423" s="169">
        <v>41</v>
      </c>
      <c r="H423" s="120">
        <v>0</v>
      </c>
      <c r="I423" s="120">
        <v>0.13600000000000001</v>
      </c>
      <c r="J423" s="120">
        <v>0.377</v>
      </c>
      <c r="K423" s="120">
        <v>1.534</v>
      </c>
      <c r="L423" s="142">
        <v>2.3279999999999998</v>
      </c>
    </row>
    <row r="424" spans="1:14" x14ac:dyDescent="0.35">
      <c r="A424" s="188" t="s">
        <v>478</v>
      </c>
      <c r="B424" s="94">
        <v>5</v>
      </c>
      <c r="C424" s="94" t="s">
        <v>473</v>
      </c>
      <c r="D424" s="95" t="s">
        <v>473</v>
      </c>
      <c r="E424" s="120" t="s">
        <v>473</v>
      </c>
      <c r="F424" s="121" t="s">
        <v>473</v>
      </c>
      <c r="G424" s="169">
        <v>5</v>
      </c>
      <c r="H424" s="120" t="s">
        <v>473</v>
      </c>
      <c r="I424" s="120" t="s">
        <v>473</v>
      </c>
      <c r="J424" s="120" t="s">
        <v>473</v>
      </c>
      <c r="K424" s="120" t="s">
        <v>473</v>
      </c>
      <c r="L424" s="142" t="s">
        <v>473</v>
      </c>
    </row>
    <row r="425" spans="1:14" x14ac:dyDescent="0.35">
      <c r="A425" s="188" t="s">
        <v>479</v>
      </c>
      <c r="B425" s="94">
        <v>4</v>
      </c>
      <c r="C425" s="94" t="s">
        <v>473</v>
      </c>
      <c r="D425" s="95" t="s">
        <v>473</v>
      </c>
      <c r="E425" s="120" t="s">
        <v>473</v>
      </c>
      <c r="F425" s="121" t="s">
        <v>473</v>
      </c>
      <c r="G425" s="169">
        <v>3</v>
      </c>
      <c r="H425" s="120" t="s">
        <v>473</v>
      </c>
      <c r="I425" s="120" t="s">
        <v>473</v>
      </c>
      <c r="J425" s="120" t="s">
        <v>473</v>
      </c>
      <c r="K425" s="120" t="s">
        <v>473</v>
      </c>
      <c r="L425" s="142" t="s">
        <v>473</v>
      </c>
    </row>
    <row r="426" spans="1:14" x14ac:dyDescent="0.35">
      <c r="A426" s="188" t="s">
        <v>480</v>
      </c>
      <c r="B426" s="94">
        <v>1</v>
      </c>
      <c r="C426" s="94" t="s">
        <v>473</v>
      </c>
      <c r="D426" s="95" t="s">
        <v>473</v>
      </c>
      <c r="E426" s="120" t="s">
        <v>473</v>
      </c>
      <c r="F426" s="121" t="s">
        <v>473</v>
      </c>
      <c r="G426" s="169">
        <v>1</v>
      </c>
      <c r="H426" s="120" t="s">
        <v>473</v>
      </c>
      <c r="I426" s="120" t="s">
        <v>473</v>
      </c>
      <c r="J426" s="120" t="s">
        <v>473</v>
      </c>
      <c r="K426" s="120" t="s">
        <v>473</v>
      </c>
      <c r="L426" s="142" t="s">
        <v>473</v>
      </c>
    </row>
    <row r="427" spans="1:14" x14ac:dyDescent="0.35">
      <c r="A427" s="188" t="s">
        <v>481</v>
      </c>
      <c r="B427" s="94">
        <v>2</v>
      </c>
      <c r="C427" s="94" t="s">
        <v>473</v>
      </c>
      <c r="D427" s="95" t="s">
        <v>473</v>
      </c>
      <c r="E427" s="120" t="s">
        <v>473</v>
      </c>
      <c r="F427" s="121" t="s">
        <v>473</v>
      </c>
      <c r="G427" s="169">
        <v>2</v>
      </c>
      <c r="H427" s="120" t="s">
        <v>473</v>
      </c>
      <c r="I427" s="120" t="s">
        <v>473</v>
      </c>
      <c r="J427" s="120" t="s">
        <v>473</v>
      </c>
      <c r="K427" s="120" t="s">
        <v>473</v>
      </c>
      <c r="L427" s="142" t="s">
        <v>473</v>
      </c>
    </row>
    <row r="428" spans="1:14" x14ac:dyDescent="0.35">
      <c r="A428" s="188" t="s">
        <v>482</v>
      </c>
      <c r="B428" s="94">
        <v>15</v>
      </c>
      <c r="C428" s="94">
        <v>4992</v>
      </c>
      <c r="D428" s="95">
        <v>3049.127</v>
      </c>
      <c r="E428" s="120">
        <v>0.32700000000000001</v>
      </c>
      <c r="F428" s="121">
        <v>1.1180000000000001</v>
      </c>
      <c r="G428" s="169">
        <v>15</v>
      </c>
      <c r="H428" s="120" t="s">
        <v>473</v>
      </c>
      <c r="I428" s="120" t="s">
        <v>473</v>
      </c>
      <c r="J428" s="120">
        <v>0.75</v>
      </c>
      <c r="K428" s="120" t="s">
        <v>473</v>
      </c>
      <c r="L428" s="142" t="s">
        <v>473</v>
      </c>
    </row>
    <row r="429" spans="1:14" x14ac:dyDescent="0.35">
      <c r="A429" s="188" t="s">
        <v>483</v>
      </c>
      <c r="B429" s="94">
        <v>12</v>
      </c>
      <c r="C429" s="94">
        <v>887</v>
      </c>
      <c r="D429" s="95">
        <v>818.03799999999978</v>
      </c>
      <c r="E429" s="120">
        <v>0.27200000000000002</v>
      </c>
      <c r="F429" s="121">
        <v>0.877</v>
      </c>
      <c r="G429" s="169">
        <v>12</v>
      </c>
      <c r="H429" s="120" t="s">
        <v>473</v>
      </c>
      <c r="I429" s="120" t="s">
        <v>473</v>
      </c>
      <c r="J429" s="120">
        <v>0.53549999999999998</v>
      </c>
      <c r="K429" s="120" t="s">
        <v>473</v>
      </c>
      <c r="L429" s="142" t="s">
        <v>473</v>
      </c>
    </row>
    <row r="430" spans="1:14" x14ac:dyDescent="0.35">
      <c r="A430" s="188" t="s">
        <v>484</v>
      </c>
      <c r="B430" s="94">
        <v>1</v>
      </c>
      <c r="C430" s="94" t="s">
        <v>473</v>
      </c>
      <c r="D430" s="95" t="s">
        <v>473</v>
      </c>
      <c r="E430" s="120" t="s">
        <v>473</v>
      </c>
      <c r="F430" s="121" t="s">
        <v>473</v>
      </c>
      <c r="G430" s="169">
        <v>1</v>
      </c>
      <c r="H430" s="120" t="s">
        <v>473</v>
      </c>
      <c r="I430" s="120" t="s">
        <v>473</v>
      </c>
      <c r="J430" s="120" t="s">
        <v>473</v>
      </c>
      <c r="K430" s="120" t="s">
        <v>473</v>
      </c>
      <c r="L430" s="142" t="s">
        <v>473</v>
      </c>
    </row>
    <row r="431" spans="1:14" x14ac:dyDescent="0.35">
      <c r="A431" s="188" t="s">
        <v>485</v>
      </c>
      <c r="B431" s="94">
        <v>3</v>
      </c>
      <c r="C431" s="94" t="s">
        <v>473</v>
      </c>
      <c r="D431" s="95" t="s">
        <v>473</v>
      </c>
      <c r="E431" s="120" t="s">
        <v>473</v>
      </c>
      <c r="F431" s="121" t="s">
        <v>473</v>
      </c>
      <c r="G431" s="169">
        <v>3</v>
      </c>
      <c r="H431" s="120" t="s">
        <v>473</v>
      </c>
      <c r="I431" s="120" t="s">
        <v>473</v>
      </c>
      <c r="J431" s="120" t="s">
        <v>473</v>
      </c>
      <c r="K431" s="120" t="s">
        <v>473</v>
      </c>
      <c r="L431" s="142" t="s">
        <v>473</v>
      </c>
    </row>
    <row r="432" spans="1:14" x14ac:dyDescent="0.35">
      <c r="A432" s="188" t="s">
        <v>486</v>
      </c>
      <c r="B432" s="94">
        <v>4</v>
      </c>
      <c r="C432" s="94" t="s">
        <v>473</v>
      </c>
      <c r="D432" s="95" t="s">
        <v>473</v>
      </c>
      <c r="E432" s="120" t="s">
        <v>473</v>
      </c>
      <c r="F432" s="121" t="s">
        <v>473</v>
      </c>
      <c r="G432" s="169">
        <v>4</v>
      </c>
      <c r="H432" s="120" t="s">
        <v>473</v>
      </c>
      <c r="I432" s="120" t="s">
        <v>473</v>
      </c>
      <c r="J432" s="120" t="s">
        <v>473</v>
      </c>
      <c r="K432" s="120" t="s">
        <v>473</v>
      </c>
      <c r="L432" s="142" t="s">
        <v>473</v>
      </c>
    </row>
    <row r="433" spans="1:12" x14ac:dyDescent="0.35">
      <c r="A433" s="188" t="s">
        <v>487</v>
      </c>
      <c r="B433" s="94">
        <v>11</v>
      </c>
      <c r="C433" s="94">
        <v>2316</v>
      </c>
      <c r="D433" s="95">
        <v>1425.2359999999999</v>
      </c>
      <c r="E433" s="120">
        <v>0.23200000000000001</v>
      </c>
      <c r="F433" s="121">
        <v>2.5019999999999998</v>
      </c>
      <c r="G433" s="169">
        <v>11</v>
      </c>
      <c r="H433" s="120" t="s">
        <v>473</v>
      </c>
      <c r="I433" s="120" t="s">
        <v>473</v>
      </c>
      <c r="J433" s="120">
        <v>0.96699999999999997</v>
      </c>
      <c r="K433" s="120" t="s">
        <v>473</v>
      </c>
      <c r="L433" s="142" t="s">
        <v>473</v>
      </c>
    </row>
    <row r="434" spans="1:12" x14ac:dyDescent="0.35">
      <c r="A434" s="188" t="s">
        <v>488</v>
      </c>
      <c r="B434" s="94">
        <v>11</v>
      </c>
      <c r="C434" s="94">
        <v>740</v>
      </c>
      <c r="D434" s="95">
        <v>1192.8159999999996</v>
      </c>
      <c r="E434" s="120">
        <v>0</v>
      </c>
      <c r="F434" s="121">
        <v>1.976</v>
      </c>
      <c r="G434" s="169">
        <v>10</v>
      </c>
      <c r="H434" s="120" t="s">
        <v>473</v>
      </c>
      <c r="I434" s="120" t="s">
        <v>473</v>
      </c>
      <c r="J434" s="120">
        <v>0.56800000000000006</v>
      </c>
      <c r="K434" s="120" t="s">
        <v>473</v>
      </c>
      <c r="L434" s="142" t="s">
        <v>473</v>
      </c>
    </row>
    <row r="435" spans="1:12" x14ac:dyDescent="0.35">
      <c r="A435" s="188" t="s">
        <v>489</v>
      </c>
      <c r="B435" s="94">
        <v>4</v>
      </c>
      <c r="C435" s="94" t="s">
        <v>473</v>
      </c>
      <c r="D435" s="95" t="s">
        <v>473</v>
      </c>
      <c r="E435" s="120" t="s">
        <v>473</v>
      </c>
      <c r="F435" s="121" t="s">
        <v>473</v>
      </c>
      <c r="G435" s="169">
        <v>4</v>
      </c>
      <c r="H435" s="120" t="s">
        <v>473</v>
      </c>
      <c r="I435" s="120" t="s">
        <v>473</v>
      </c>
      <c r="J435" s="120" t="s">
        <v>473</v>
      </c>
      <c r="K435" s="120" t="s">
        <v>473</v>
      </c>
      <c r="L435" s="142" t="s">
        <v>473</v>
      </c>
    </row>
    <row r="436" spans="1:12" x14ac:dyDescent="0.35">
      <c r="A436" s="188" t="s">
        <v>490</v>
      </c>
      <c r="B436" s="94">
        <v>7</v>
      </c>
      <c r="C436" s="94" t="s">
        <v>473</v>
      </c>
      <c r="D436" s="95" t="s">
        <v>473</v>
      </c>
      <c r="E436" s="120" t="s">
        <v>473</v>
      </c>
      <c r="F436" s="121" t="s">
        <v>473</v>
      </c>
      <c r="G436" s="169">
        <v>7</v>
      </c>
      <c r="H436" s="120" t="s">
        <v>473</v>
      </c>
      <c r="I436" s="120" t="s">
        <v>473</v>
      </c>
      <c r="J436" s="120" t="s">
        <v>473</v>
      </c>
      <c r="K436" s="120" t="s">
        <v>473</v>
      </c>
      <c r="L436" s="142" t="s">
        <v>473</v>
      </c>
    </row>
    <row r="437" spans="1:12" x14ac:dyDescent="0.35">
      <c r="A437" s="188" t="s">
        <v>491</v>
      </c>
      <c r="B437" s="94">
        <v>9</v>
      </c>
      <c r="C437" s="94" t="s">
        <v>473</v>
      </c>
      <c r="D437" s="95" t="s">
        <v>473</v>
      </c>
      <c r="E437" s="120" t="s">
        <v>473</v>
      </c>
      <c r="F437" s="121" t="s">
        <v>473</v>
      </c>
      <c r="G437" s="169">
        <v>9</v>
      </c>
      <c r="H437" s="120" t="s">
        <v>473</v>
      </c>
      <c r="I437" s="120" t="s">
        <v>473</v>
      </c>
      <c r="J437" s="120" t="s">
        <v>473</v>
      </c>
      <c r="K437" s="120" t="s">
        <v>473</v>
      </c>
      <c r="L437" s="142" t="s">
        <v>473</v>
      </c>
    </row>
    <row r="438" spans="1:12" x14ac:dyDescent="0.35">
      <c r="A438" s="188" t="s">
        <v>492</v>
      </c>
      <c r="B438" s="94">
        <v>7</v>
      </c>
      <c r="C438" s="94" t="s">
        <v>473</v>
      </c>
      <c r="D438" s="95" t="s">
        <v>473</v>
      </c>
      <c r="E438" s="120" t="s">
        <v>473</v>
      </c>
      <c r="F438" s="121" t="s">
        <v>473</v>
      </c>
      <c r="G438" s="169">
        <v>7</v>
      </c>
      <c r="H438" s="120" t="s">
        <v>473</v>
      </c>
      <c r="I438" s="120" t="s">
        <v>473</v>
      </c>
      <c r="J438" s="120" t="s">
        <v>473</v>
      </c>
      <c r="K438" s="120" t="s">
        <v>473</v>
      </c>
      <c r="L438" s="142" t="s">
        <v>473</v>
      </c>
    </row>
    <row r="439" spans="1:12" x14ac:dyDescent="0.35">
      <c r="A439" s="188" t="s">
        <v>493</v>
      </c>
      <c r="B439" s="94">
        <v>6</v>
      </c>
      <c r="C439" s="94" t="s">
        <v>473</v>
      </c>
      <c r="D439" s="95" t="s">
        <v>473</v>
      </c>
      <c r="E439" s="120" t="s">
        <v>473</v>
      </c>
      <c r="F439" s="121" t="s">
        <v>473</v>
      </c>
      <c r="G439" s="169">
        <v>6</v>
      </c>
      <c r="H439" s="120" t="s">
        <v>473</v>
      </c>
      <c r="I439" s="120" t="s">
        <v>473</v>
      </c>
      <c r="J439" s="120" t="s">
        <v>473</v>
      </c>
      <c r="K439" s="120" t="s">
        <v>473</v>
      </c>
      <c r="L439" s="142" t="s">
        <v>473</v>
      </c>
    </row>
    <row r="440" spans="1:12" x14ac:dyDescent="0.35">
      <c r="A440" s="188" t="s">
        <v>494</v>
      </c>
      <c r="B440" s="94">
        <v>2</v>
      </c>
      <c r="C440" s="94" t="s">
        <v>473</v>
      </c>
      <c r="D440" s="95" t="s">
        <v>473</v>
      </c>
      <c r="E440" s="120" t="s">
        <v>473</v>
      </c>
      <c r="F440" s="121" t="s">
        <v>473</v>
      </c>
      <c r="G440" s="169">
        <v>2</v>
      </c>
      <c r="H440" s="120" t="s">
        <v>473</v>
      </c>
      <c r="I440" s="120" t="s">
        <v>473</v>
      </c>
      <c r="J440" s="120" t="s">
        <v>473</v>
      </c>
      <c r="K440" s="120" t="s">
        <v>473</v>
      </c>
      <c r="L440" s="142" t="s">
        <v>473</v>
      </c>
    </row>
    <row r="441" spans="1:12" x14ac:dyDescent="0.35">
      <c r="A441" s="188" t="s">
        <v>495</v>
      </c>
      <c r="B441" s="94">
        <v>7</v>
      </c>
      <c r="C441" s="94" t="s">
        <v>473</v>
      </c>
      <c r="D441" s="95" t="s">
        <v>473</v>
      </c>
      <c r="E441" s="120" t="s">
        <v>473</v>
      </c>
      <c r="F441" s="121" t="s">
        <v>473</v>
      </c>
      <c r="G441" s="169">
        <v>7</v>
      </c>
      <c r="H441" s="120" t="s">
        <v>473</v>
      </c>
      <c r="I441" s="120" t="s">
        <v>473</v>
      </c>
      <c r="J441" s="120" t="s">
        <v>473</v>
      </c>
      <c r="K441" s="120" t="s">
        <v>473</v>
      </c>
      <c r="L441" s="142" t="s">
        <v>473</v>
      </c>
    </row>
    <row r="442" spans="1:12" x14ac:dyDescent="0.35">
      <c r="A442" s="188" t="s">
        <v>496</v>
      </c>
      <c r="B442" s="94">
        <v>11</v>
      </c>
      <c r="C442" s="94">
        <v>9058</v>
      </c>
      <c r="D442" s="95">
        <v>1375.3570000000002</v>
      </c>
      <c r="E442" s="92">
        <v>0.377</v>
      </c>
      <c r="F442" s="93">
        <v>4.3540000000000001</v>
      </c>
      <c r="G442" s="169">
        <v>10</v>
      </c>
      <c r="H442" s="120" t="s">
        <v>473</v>
      </c>
      <c r="I442" s="120" t="s">
        <v>473</v>
      </c>
      <c r="J442" s="120">
        <v>1.25</v>
      </c>
      <c r="K442" s="120" t="s">
        <v>473</v>
      </c>
      <c r="L442" s="142" t="s">
        <v>473</v>
      </c>
    </row>
    <row r="443" spans="1:12" x14ac:dyDescent="0.35">
      <c r="A443" s="188" t="s">
        <v>497</v>
      </c>
      <c r="B443" s="94">
        <v>10</v>
      </c>
      <c r="C443" s="94">
        <v>2768</v>
      </c>
      <c r="D443" s="95">
        <v>2567.489</v>
      </c>
      <c r="E443" s="120">
        <v>0</v>
      </c>
      <c r="F443" s="121">
        <v>1.41</v>
      </c>
      <c r="G443" s="169">
        <v>10</v>
      </c>
      <c r="H443" s="120" t="s">
        <v>473</v>
      </c>
      <c r="I443" s="120" t="s">
        <v>473</v>
      </c>
      <c r="J443" s="120">
        <v>0.24149999999999999</v>
      </c>
      <c r="K443" s="120" t="s">
        <v>473</v>
      </c>
      <c r="L443" s="142" t="s">
        <v>473</v>
      </c>
    </row>
    <row r="444" spans="1:12" x14ac:dyDescent="0.35">
      <c r="A444" s="188" t="s">
        <v>498</v>
      </c>
      <c r="B444" s="94">
        <v>5</v>
      </c>
      <c r="C444" s="94" t="s">
        <v>473</v>
      </c>
      <c r="D444" s="95" t="s">
        <v>473</v>
      </c>
      <c r="E444" s="120" t="s">
        <v>473</v>
      </c>
      <c r="F444" s="121" t="s">
        <v>473</v>
      </c>
      <c r="G444" s="169">
        <v>5</v>
      </c>
      <c r="H444" s="120" t="s">
        <v>473</v>
      </c>
      <c r="I444" s="120" t="s">
        <v>473</v>
      </c>
      <c r="J444" s="120" t="s">
        <v>473</v>
      </c>
      <c r="K444" s="120" t="s">
        <v>473</v>
      </c>
      <c r="L444" s="142" t="s">
        <v>473</v>
      </c>
    </row>
    <row r="445" spans="1:12" x14ac:dyDescent="0.35">
      <c r="A445" s="188" t="s">
        <v>499</v>
      </c>
      <c r="B445" s="94">
        <v>4</v>
      </c>
      <c r="C445" s="94" t="s">
        <v>473</v>
      </c>
      <c r="D445" s="95" t="s">
        <v>473</v>
      </c>
      <c r="E445" s="120" t="s">
        <v>473</v>
      </c>
      <c r="F445" s="121" t="s">
        <v>473</v>
      </c>
      <c r="G445" s="169">
        <v>4</v>
      </c>
      <c r="H445" s="120" t="s">
        <v>473</v>
      </c>
      <c r="I445" s="120" t="s">
        <v>473</v>
      </c>
      <c r="J445" s="120" t="s">
        <v>473</v>
      </c>
      <c r="K445" s="120" t="s">
        <v>473</v>
      </c>
      <c r="L445" s="142" t="s">
        <v>473</v>
      </c>
    </row>
    <row r="446" spans="1:12" x14ac:dyDescent="0.35">
      <c r="A446" s="188" t="s">
        <v>500</v>
      </c>
      <c r="B446" s="94">
        <v>16</v>
      </c>
      <c r="C446" s="94">
        <v>3172</v>
      </c>
      <c r="D446" s="95">
        <v>2280.5889999999999</v>
      </c>
      <c r="E446" s="120">
        <v>0.63600000000000001</v>
      </c>
      <c r="F446" s="121">
        <v>1.6319999999999999</v>
      </c>
      <c r="G446" s="169">
        <v>14</v>
      </c>
      <c r="H446" s="120" t="s">
        <v>473</v>
      </c>
      <c r="I446" s="120" t="s">
        <v>473</v>
      </c>
      <c r="J446" s="120">
        <v>1.1194999999999999</v>
      </c>
      <c r="K446" s="120" t="s">
        <v>473</v>
      </c>
      <c r="L446" s="142" t="s">
        <v>473</v>
      </c>
    </row>
    <row r="447" spans="1:12" x14ac:dyDescent="0.35">
      <c r="A447" s="188" t="s">
        <v>501</v>
      </c>
      <c r="B447" s="94">
        <v>2</v>
      </c>
      <c r="C447" s="94" t="s">
        <v>473</v>
      </c>
      <c r="D447" s="95" t="s">
        <v>473</v>
      </c>
      <c r="E447" s="120" t="s">
        <v>473</v>
      </c>
      <c r="F447" s="121" t="s">
        <v>473</v>
      </c>
      <c r="G447" s="169">
        <v>2</v>
      </c>
      <c r="H447" s="120" t="s">
        <v>473</v>
      </c>
      <c r="I447" s="120" t="s">
        <v>473</v>
      </c>
      <c r="J447" s="120" t="s">
        <v>473</v>
      </c>
      <c r="K447" s="120" t="s">
        <v>473</v>
      </c>
      <c r="L447" s="142" t="s">
        <v>473</v>
      </c>
    </row>
    <row r="448" spans="1:12" x14ac:dyDescent="0.35">
      <c r="A448" s="188" t="s">
        <v>502</v>
      </c>
      <c r="B448" s="94">
        <v>2</v>
      </c>
      <c r="C448" s="94" t="s">
        <v>473</v>
      </c>
      <c r="D448" s="95" t="s">
        <v>473</v>
      </c>
      <c r="E448" s="120" t="s">
        <v>473</v>
      </c>
      <c r="F448" s="121" t="s">
        <v>473</v>
      </c>
      <c r="G448" s="169">
        <v>2</v>
      </c>
      <c r="H448" s="120" t="s">
        <v>473</v>
      </c>
      <c r="I448" s="120" t="s">
        <v>473</v>
      </c>
      <c r="J448" s="120" t="s">
        <v>473</v>
      </c>
      <c r="K448" s="120" t="s">
        <v>473</v>
      </c>
      <c r="L448" s="142" t="s">
        <v>473</v>
      </c>
    </row>
    <row r="449" spans="1:12" x14ac:dyDescent="0.35">
      <c r="A449" s="188" t="s">
        <v>503</v>
      </c>
      <c r="B449" s="94">
        <v>4</v>
      </c>
      <c r="C449" s="94" t="s">
        <v>473</v>
      </c>
      <c r="D449" s="95" t="s">
        <v>473</v>
      </c>
      <c r="E449" s="120" t="s">
        <v>473</v>
      </c>
      <c r="F449" s="121" t="s">
        <v>473</v>
      </c>
      <c r="G449" s="169">
        <v>3</v>
      </c>
      <c r="H449" s="120" t="s">
        <v>473</v>
      </c>
      <c r="I449" s="120" t="s">
        <v>473</v>
      </c>
      <c r="J449" s="120" t="s">
        <v>473</v>
      </c>
      <c r="K449" s="120" t="s">
        <v>473</v>
      </c>
      <c r="L449" s="142" t="s">
        <v>473</v>
      </c>
    </row>
    <row r="450" spans="1:12" x14ac:dyDescent="0.35">
      <c r="A450" s="188" t="s">
        <v>504</v>
      </c>
      <c r="B450" s="94">
        <v>17</v>
      </c>
      <c r="C450" s="94">
        <v>1279</v>
      </c>
      <c r="D450" s="95">
        <v>1202.405</v>
      </c>
      <c r="E450" s="120">
        <v>4.2000000000000003E-2</v>
      </c>
      <c r="F450" s="121">
        <v>0.88100000000000001</v>
      </c>
      <c r="G450" s="169">
        <v>17</v>
      </c>
      <c r="H450" s="120" t="s">
        <v>473</v>
      </c>
      <c r="I450" s="120" t="s">
        <v>473</v>
      </c>
      <c r="J450" s="120">
        <v>0.23699999999999999</v>
      </c>
      <c r="K450" s="120" t="s">
        <v>473</v>
      </c>
      <c r="L450" s="142" t="s">
        <v>473</v>
      </c>
    </row>
    <row r="451" spans="1:12" x14ac:dyDescent="0.35">
      <c r="A451" s="188" t="s">
        <v>505</v>
      </c>
      <c r="B451" s="94">
        <v>6</v>
      </c>
      <c r="C451" s="94" t="s">
        <v>473</v>
      </c>
      <c r="D451" s="95" t="s">
        <v>473</v>
      </c>
      <c r="E451" s="120" t="s">
        <v>473</v>
      </c>
      <c r="F451" s="121" t="s">
        <v>473</v>
      </c>
      <c r="G451" s="169">
        <v>6</v>
      </c>
      <c r="H451" s="120" t="s">
        <v>473</v>
      </c>
      <c r="I451" s="120" t="s">
        <v>473</v>
      </c>
      <c r="J451" s="120" t="s">
        <v>473</v>
      </c>
      <c r="K451" s="120" t="s">
        <v>473</v>
      </c>
      <c r="L451" s="142" t="s">
        <v>473</v>
      </c>
    </row>
    <row r="452" spans="1:12" x14ac:dyDescent="0.35">
      <c r="A452" s="188" t="s">
        <v>506</v>
      </c>
      <c r="B452" s="94">
        <v>4</v>
      </c>
      <c r="C452" s="94" t="s">
        <v>473</v>
      </c>
      <c r="D452" s="95" t="s">
        <v>473</v>
      </c>
      <c r="E452" s="120" t="s">
        <v>473</v>
      </c>
      <c r="F452" s="121" t="s">
        <v>473</v>
      </c>
      <c r="G452" s="169">
        <v>4</v>
      </c>
      <c r="H452" s="120" t="s">
        <v>473</v>
      </c>
      <c r="I452" s="120" t="s">
        <v>473</v>
      </c>
      <c r="J452" s="120" t="s">
        <v>473</v>
      </c>
      <c r="K452" s="120" t="s">
        <v>473</v>
      </c>
      <c r="L452" s="142" t="s">
        <v>473</v>
      </c>
    </row>
    <row r="453" spans="1:12" x14ac:dyDescent="0.35">
      <c r="A453" s="188" t="s">
        <v>507</v>
      </c>
      <c r="B453" s="94">
        <v>38</v>
      </c>
      <c r="C453" s="94">
        <v>11667</v>
      </c>
      <c r="D453" s="95">
        <v>5022.132999999998</v>
      </c>
      <c r="E453" s="120">
        <v>0.25800000000000001</v>
      </c>
      <c r="F453" s="121">
        <v>1.218</v>
      </c>
      <c r="G453" s="169">
        <v>38</v>
      </c>
      <c r="H453" s="120">
        <v>0</v>
      </c>
      <c r="I453" s="120">
        <v>0.222</v>
      </c>
      <c r="J453" s="120">
        <v>0.70050000000000001</v>
      </c>
      <c r="K453" s="120">
        <v>2.2999999999999998</v>
      </c>
      <c r="L453" s="142">
        <v>4.5170000000000003</v>
      </c>
    </row>
    <row r="454" spans="1:12" x14ac:dyDescent="0.35">
      <c r="A454" s="188" t="s">
        <v>508</v>
      </c>
      <c r="B454" s="94">
        <v>12</v>
      </c>
      <c r="C454" s="94">
        <v>7274</v>
      </c>
      <c r="D454" s="95">
        <v>3202.143</v>
      </c>
      <c r="E454" s="92">
        <v>0.155</v>
      </c>
      <c r="F454" s="93">
        <v>1.2889999999999999</v>
      </c>
      <c r="G454" s="169">
        <v>12</v>
      </c>
      <c r="H454" s="120" t="s">
        <v>473</v>
      </c>
      <c r="I454" s="120" t="s">
        <v>473</v>
      </c>
      <c r="J454" s="120">
        <v>0.51800000000000002</v>
      </c>
      <c r="K454" s="120" t="s">
        <v>473</v>
      </c>
      <c r="L454" s="142" t="s">
        <v>473</v>
      </c>
    </row>
    <row r="455" spans="1:12" x14ac:dyDescent="0.35">
      <c r="A455" s="188" t="s">
        <v>509</v>
      </c>
      <c r="B455" s="94">
        <v>3</v>
      </c>
      <c r="C455" s="94" t="s">
        <v>473</v>
      </c>
      <c r="D455" s="95" t="s">
        <v>473</v>
      </c>
      <c r="E455" s="120" t="s">
        <v>473</v>
      </c>
      <c r="F455" s="121" t="s">
        <v>473</v>
      </c>
      <c r="G455" s="169">
        <v>3</v>
      </c>
      <c r="H455" s="120" t="s">
        <v>473</v>
      </c>
      <c r="I455" s="120" t="s">
        <v>473</v>
      </c>
      <c r="J455" s="120" t="s">
        <v>473</v>
      </c>
      <c r="K455" s="120" t="s">
        <v>473</v>
      </c>
      <c r="L455" s="142" t="s">
        <v>473</v>
      </c>
    </row>
    <row r="456" spans="1:12" x14ac:dyDescent="0.35">
      <c r="A456" s="188" t="s">
        <v>510</v>
      </c>
      <c r="B456" s="94">
        <v>7</v>
      </c>
      <c r="C456" s="94" t="s">
        <v>473</v>
      </c>
      <c r="D456" s="95" t="s">
        <v>473</v>
      </c>
      <c r="E456" s="120" t="s">
        <v>473</v>
      </c>
      <c r="F456" s="121" t="s">
        <v>473</v>
      </c>
      <c r="G456" s="169">
        <v>7</v>
      </c>
      <c r="H456" s="120" t="s">
        <v>473</v>
      </c>
      <c r="I456" s="120" t="s">
        <v>473</v>
      </c>
      <c r="J456" s="120" t="s">
        <v>473</v>
      </c>
      <c r="K456" s="120" t="s">
        <v>473</v>
      </c>
      <c r="L456" s="142" t="s">
        <v>473</v>
      </c>
    </row>
    <row r="457" spans="1:12" x14ac:dyDescent="0.35">
      <c r="A457" s="188" t="s">
        <v>511</v>
      </c>
      <c r="B457" s="94">
        <v>11</v>
      </c>
      <c r="C457" s="94">
        <v>2247</v>
      </c>
      <c r="D457" s="95">
        <v>2520.2059999999997</v>
      </c>
      <c r="E457" s="120">
        <v>5.5E-2</v>
      </c>
      <c r="F457" s="121">
        <v>1.056</v>
      </c>
      <c r="G457" s="169">
        <v>10</v>
      </c>
      <c r="H457" s="120" t="s">
        <v>473</v>
      </c>
      <c r="I457" s="120" t="s">
        <v>473</v>
      </c>
      <c r="J457" s="120">
        <v>0.27549999999999997</v>
      </c>
      <c r="K457" s="120" t="s">
        <v>473</v>
      </c>
      <c r="L457" s="142" t="s">
        <v>473</v>
      </c>
    </row>
    <row r="458" spans="1:12" x14ac:dyDescent="0.35">
      <c r="A458" s="189" t="s">
        <v>512</v>
      </c>
      <c r="B458" s="94">
        <v>4</v>
      </c>
      <c r="C458" s="94" t="s">
        <v>473</v>
      </c>
      <c r="D458" s="95" t="s">
        <v>473</v>
      </c>
      <c r="E458" s="120" t="s">
        <v>473</v>
      </c>
      <c r="F458" s="121" t="s">
        <v>473</v>
      </c>
      <c r="G458" s="169">
        <v>4</v>
      </c>
      <c r="H458" s="120" t="s">
        <v>473</v>
      </c>
      <c r="I458" s="120" t="s">
        <v>473</v>
      </c>
      <c r="J458" s="120" t="s">
        <v>473</v>
      </c>
      <c r="K458" s="120" t="s">
        <v>473</v>
      </c>
      <c r="L458" s="142" t="s">
        <v>473</v>
      </c>
    </row>
    <row r="459" spans="1:12" x14ac:dyDescent="0.35">
      <c r="A459" s="190" t="s">
        <v>513</v>
      </c>
      <c r="B459" s="94">
        <v>0</v>
      </c>
      <c r="C459" s="94" t="s">
        <v>473</v>
      </c>
      <c r="D459" s="95" t="s">
        <v>473</v>
      </c>
      <c r="E459" s="120" t="s">
        <v>473</v>
      </c>
      <c r="F459" s="121" t="s">
        <v>473</v>
      </c>
      <c r="G459" s="169">
        <v>0</v>
      </c>
      <c r="H459" s="120" t="s">
        <v>473</v>
      </c>
      <c r="I459" s="120" t="s">
        <v>473</v>
      </c>
      <c r="J459" s="120" t="s">
        <v>473</v>
      </c>
      <c r="K459" s="120" t="s">
        <v>473</v>
      </c>
      <c r="L459" s="142" t="s">
        <v>473</v>
      </c>
    </row>
    <row r="460" spans="1:12" x14ac:dyDescent="0.35">
      <c r="A460" s="189" t="s">
        <v>514</v>
      </c>
      <c r="B460" s="94">
        <v>7</v>
      </c>
      <c r="C460" s="94" t="s">
        <v>473</v>
      </c>
      <c r="D460" s="95" t="s">
        <v>473</v>
      </c>
      <c r="E460" s="120" t="s">
        <v>473</v>
      </c>
      <c r="F460" s="121" t="s">
        <v>473</v>
      </c>
      <c r="G460" s="169">
        <v>7</v>
      </c>
      <c r="H460" s="120" t="s">
        <v>473</v>
      </c>
      <c r="I460" s="120" t="s">
        <v>473</v>
      </c>
      <c r="J460" s="120" t="s">
        <v>473</v>
      </c>
      <c r="K460" s="120" t="s">
        <v>473</v>
      </c>
      <c r="L460" s="142" t="s">
        <v>473</v>
      </c>
    </row>
    <row r="461" spans="1:12" x14ac:dyDescent="0.35">
      <c r="A461" s="188" t="s">
        <v>515</v>
      </c>
      <c r="B461" s="94">
        <v>1</v>
      </c>
      <c r="C461" s="94" t="s">
        <v>473</v>
      </c>
      <c r="D461" s="95" t="s">
        <v>473</v>
      </c>
      <c r="E461" s="120" t="s">
        <v>473</v>
      </c>
      <c r="F461" s="121" t="s">
        <v>473</v>
      </c>
      <c r="G461" s="169">
        <v>1</v>
      </c>
      <c r="H461" s="120" t="s">
        <v>473</v>
      </c>
      <c r="I461" s="120" t="s">
        <v>473</v>
      </c>
      <c r="J461" s="120" t="s">
        <v>473</v>
      </c>
      <c r="K461" s="120" t="s">
        <v>473</v>
      </c>
      <c r="L461" s="142" t="s">
        <v>473</v>
      </c>
    </row>
    <row r="462" spans="1:12" x14ac:dyDescent="0.35">
      <c r="A462" s="188" t="s">
        <v>516</v>
      </c>
      <c r="B462" s="94">
        <v>7</v>
      </c>
      <c r="C462" s="94" t="s">
        <v>473</v>
      </c>
      <c r="D462" s="95" t="s">
        <v>473</v>
      </c>
      <c r="E462" s="120" t="s">
        <v>473</v>
      </c>
      <c r="F462" s="121" t="s">
        <v>473</v>
      </c>
      <c r="G462" s="169">
        <v>7</v>
      </c>
      <c r="H462" s="120" t="s">
        <v>473</v>
      </c>
      <c r="I462" s="120" t="s">
        <v>473</v>
      </c>
      <c r="J462" s="120" t="s">
        <v>473</v>
      </c>
      <c r="K462" s="120" t="s">
        <v>473</v>
      </c>
      <c r="L462" s="142" t="s">
        <v>473</v>
      </c>
    </row>
    <row r="463" spans="1:12" x14ac:dyDescent="0.35">
      <c r="A463" s="188" t="s">
        <v>517</v>
      </c>
      <c r="B463" s="94">
        <v>34</v>
      </c>
      <c r="C463" s="94">
        <v>10288</v>
      </c>
      <c r="D463" s="95">
        <v>7408.427999999999</v>
      </c>
      <c r="E463" s="120">
        <v>0.28299999999999997</v>
      </c>
      <c r="F463" s="121">
        <v>1.042</v>
      </c>
      <c r="G463" s="169">
        <v>33</v>
      </c>
      <c r="H463" s="120">
        <v>0</v>
      </c>
      <c r="I463" s="120">
        <v>0.23499999999999999</v>
      </c>
      <c r="J463" s="120">
        <v>0.57999999999999996</v>
      </c>
      <c r="K463" s="120">
        <v>1.18</v>
      </c>
      <c r="L463" s="142">
        <v>1.9430000000000001</v>
      </c>
    </row>
    <row r="464" spans="1:12" x14ac:dyDescent="0.35">
      <c r="A464" s="188" t="s">
        <v>518</v>
      </c>
      <c r="B464" s="94">
        <v>3</v>
      </c>
      <c r="C464" s="94" t="s">
        <v>473</v>
      </c>
      <c r="D464" s="95" t="s">
        <v>473</v>
      </c>
      <c r="E464" s="120" t="s">
        <v>473</v>
      </c>
      <c r="F464" s="121" t="s">
        <v>473</v>
      </c>
      <c r="G464" s="169">
        <v>3</v>
      </c>
      <c r="H464" s="120" t="s">
        <v>473</v>
      </c>
      <c r="I464" s="120" t="s">
        <v>473</v>
      </c>
      <c r="J464" s="120" t="s">
        <v>473</v>
      </c>
      <c r="K464" s="120" t="s">
        <v>473</v>
      </c>
      <c r="L464" s="142" t="s">
        <v>473</v>
      </c>
    </row>
    <row r="465" spans="1:13" x14ac:dyDescent="0.35">
      <c r="A465" s="188" t="s">
        <v>519</v>
      </c>
      <c r="B465" s="94">
        <v>11</v>
      </c>
      <c r="C465" s="94">
        <v>1228</v>
      </c>
      <c r="D465" s="95">
        <v>1195.3920000000001</v>
      </c>
      <c r="E465" s="120">
        <v>0</v>
      </c>
      <c r="F465" s="121">
        <v>1.2370000000000001</v>
      </c>
      <c r="G465" s="169">
        <v>10</v>
      </c>
      <c r="H465" s="120" t="s">
        <v>473</v>
      </c>
      <c r="I465" s="120" t="s">
        <v>473</v>
      </c>
      <c r="J465" s="120">
        <v>0.62450000000000006</v>
      </c>
      <c r="K465" s="120" t="s">
        <v>473</v>
      </c>
      <c r="L465" s="142" t="s">
        <v>473</v>
      </c>
    </row>
    <row r="466" spans="1:13" x14ac:dyDescent="0.35">
      <c r="A466" s="188" t="s">
        <v>520</v>
      </c>
      <c r="B466" s="94">
        <v>1</v>
      </c>
      <c r="C466" s="94" t="s">
        <v>473</v>
      </c>
      <c r="D466" s="95" t="s">
        <v>473</v>
      </c>
      <c r="E466" s="120" t="s">
        <v>473</v>
      </c>
      <c r="F466" s="121" t="s">
        <v>473</v>
      </c>
      <c r="G466" s="169">
        <v>1</v>
      </c>
      <c r="H466" s="120" t="s">
        <v>473</v>
      </c>
      <c r="I466" s="120" t="s">
        <v>473</v>
      </c>
      <c r="J466" s="120" t="s">
        <v>473</v>
      </c>
      <c r="K466" s="120" t="s">
        <v>473</v>
      </c>
      <c r="L466" s="142" t="s">
        <v>473</v>
      </c>
    </row>
    <row r="467" spans="1:13" x14ac:dyDescent="0.35">
      <c r="A467" s="188" t="s">
        <v>521</v>
      </c>
      <c r="B467" s="94">
        <v>11</v>
      </c>
      <c r="C467" s="94">
        <v>2865</v>
      </c>
      <c r="D467" s="95">
        <v>1620.2850000000003</v>
      </c>
      <c r="E467" s="120">
        <v>3.3000000000000002E-2</v>
      </c>
      <c r="F467" s="121">
        <v>2.5209999999999999</v>
      </c>
      <c r="G467" s="169">
        <v>11</v>
      </c>
      <c r="H467" s="120"/>
      <c r="I467" s="120"/>
      <c r="J467" s="120">
        <v>0.51200000000000001</v>
      </c>
      <c r="K467" s="120" t="s">
        <v>473</v>
      </c>
      <c r="L467" s="142" t="s">
        <v>473</v>
      </c>
    </row>
    <row r="468" spans="1:13" x14ac:dyDescent="0.35">
      <c r="A468" s="188" t="s">
        <v>522</v>
      </c>
      <c r="B468" s="94">
        <v>6</v>
      </c>
      <c r="C468" s="94" t="s">
        <v>473</v>
      </c>
      <c r="D468" s="95" t="s">
        <v>473</v>
      </c>
      <c r="E468" s="120" t="s">
        <v>473</v>
      </c>
      <c r="F468" s="121" t="s">
        <v>473</v>
      </c>
      <c r="G468" s="169">
        <v>6</v>
      </c>
      <c r="H468" s="120" t="s">
        <v>473</v>
      </c>
      <c r="I468" s="120" t="s">
        <v>473</v>
      </c>
      <c r="J468" s="120" t="s">
        <v>473</v>
      </c>
      <c r="K468" s="120" t="s">
        <v>473</v>
      </c>
      <c r="L468" s="142" t="s">
        <v>473</v>
      </c>
    </row>
    <row r="469" spans="1:13" x14ac:dyDescent="0.35">
      <c r="A469" s="188" t="s">
        <v>523</v>
      </c>
      <c r="B469" s="94">
        <v>1</v>
      </c>
      <c r="C469" s="94" t="s">
        <v>473</v>
      </c>
      <c r="D469" s="95" t="s">
        <v>473</v>
      </c>
      <c r="E469" s="120" t="s">
        <v>473</v>
      </c>
      <c r="F469" s="121" t="s">
        <v>473</v>
      </c>
      <c r="G469" s="169">
        <v>1</v>
      </c>
      <c r="H469" s="120" t="s">
        <v>473</v>
      </c>
      <c r="I469" s="120" t="s">
        <v>473</v>
      </c>
      <c r="J469" s="120" t="s">
        <v>473</v>
      </c>
      <c r="K469" s="120" t="s">
        <v>473</v>
      </c>
      <c r="L469" s="142" t="s">
        <v>473</v>
      </c>
    </row>
    <row r="470" spans="1:13" ht="15" thickBot="1" x14ac:dyDescent="0.4">
      <c r="A470" s="191" t="s">
        <v>524</v>
      </c>
      <c r="B470" s="146">
        <v>1</v>
      </c>
      <c r="C470" s="146" t="s">
        <v>473</v>
      </c>
      <c r="D470" s="147" t="s">
        <v>473</v>
      </c>
      <c r="E470" s="148" t="s">
        <v>473</v>
      </c>
      <c r="F470" s="149" t="s">
        <v>473</v>
      </c>
      <c r="G470" s="170">
        <v>1</v>
      </c>
      <c r="H470" s="148" t="s">
        <v>473</v>
      </c>
      <c r="I470" s="148" t="s">
        <v>473</v>
      </c>
      <c r="J470" s="148" t="s">
        <v>473</v>
      </c>
      <c r="K470" s="148" t="s">
        <v>473</v>
      </c>
      <c r="L470" s="151" t="s">
        <v>473</v>
      </c>
    </row>
    <row r="471" spans="1:13" x14ac:dyDescent="0.35">
      <c r="A471" s="265" t="s">
        <v>668</v>
      </c>
      <c r="B471" s="265"/>
      <c r="C471" s="265"/>
      <c r="D471" s="265"/>
      <c r="E471" s="265"/>
      <c r="F471" s="265"/>
      <c r="G471" s="265"/>
      <c r="H471" s="265"/>
      <c r="I471" s="265"/>
      <c r="J471" s="265"/>
      <c r="K471" s="265"/>
      <c r="L471" s="265"/>
      <c r="M471" s="9"/>
    </row>
    <row r="472" spans="1:13" x14ac:dyDescent="0.35">
      <c r="A472" s="266"/>
      <c r="B472" s="266"/>
      <c r="C472" s="266"/>
      <c r="D472" s="266"/>
      <c r="E472" s="266"/>
      <c r="F472" s="266"/>
      <c r="G472" s="266"/>
      <c r="H472" s="266"/>
      <c r="I472" s="266"/>
      <c r="J472" s="266"/>
      <c r="K472" s="266"/>
      <c r="L472" s="266"/>
      <c r="M472" s="9"/>
    </row>
  </sheetData>
  <mergeCells count="33">
    <mergeCell ref="C417:D417"/>
    <mergeCell ref="E417:F417"/>
    <mergeCell ref="G417:L417"/>
    <mergeCell ref="A471:L472"/>
    <mergeCell ref="A1:L1"/>
    <mergeCell ref="A353:L354"/>
    <mergeCell ref="C358:D358"/>
    <mergeCell ref="E358:F358"/>
    <mergeCell ref="G358:L358"/>
    <mergeCell ref="A412:L413"/>
    <mergeCell ref="C181:D181"/>
    <mergeCell ref="E181:F181"/>
    <mergeCell ref="G181:L181"/>
    <mergeCell ref="C299:D299"/>
    <mergeCell ref="E299:F299"/>
    <mergeCell ref="G299:L299"/>
    <mergeCell ref="A117:L118"/>
    <mergeCell ref="C122:D122"/>
    <mergeCell ref="E122:F122"/>
    <mergeCell ref="G122:L122"/>
    <mergeCell ref="A176:L177"/>
    <mergeCell ref="C4:D4"/>
    <mergeCell ref="E4:F4"/>
    <mergeCell ref="G4:L4"/>
    <mergeCell ref="A58:L59"/>
    <mergeCell ref="C63:D63"/>
    <mergeCell ref="E63:F63"/>
    <mergeCell ref="G63:L63"/>
    <mergeCell ref="A235:L236"/>
    <mergeCell ref="C240:D240"/>
    <mergeCell ref="E240:F240"/>
    <mergeCell ref="G240:L240"/>
    <mergeCell ref="A294:L29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EB80-D666-47ED-9FE2-59FFB35D4905}">
  <dimension ref="A1:AA413"/>
  <sheetViews>
    <sheetView showGridLines="0" zoomScaleNormal="100" workbookViewId="0">
      <selection sqref="A1:L1"/>
    </sheetView>
  </sheetViews>
  <sheetFormatPr defaultColWidth="8.81640625" defaultRowHeight="14.5" x14ac:dyDescent="0.35"/>
  <cols>
    <col min="1" max="1" width="14.26953125" style="164" customWidth="1"/>
    <col min="2" max="2" width="13.7265625" style="164" customWidth="1"/>
    <col min="3" max="3" width="14.7265625" style="164" customWidth="1"/>
    <col min="4" max="4" width="17.7265625" style="164" customWidth="1"/>
    <col min="5" max="6" width="10" style="164" customWidth="1"/>
    <col min="7" max="7" width="22.7265625" style="164" customWidth="1"/>
    <col min="8" max="8" width="8.81640625" style="164" customWidth="1"/>
    <col min="9" max="12" width="8.81640625" style="164"/>
    <col min="13" max="16384" width="8.81640625" style="154"/>
  </cols>
  <sheetData>
    <row r="1" spans="1:27" ht="28.4" customHeight="1" thickBot="1" x14ac:dyDescent="0.4">
      <c r="A1" s="233" t="s">
        <v>526</v>
      </c>
      <c r="B1" s="234"/>
      <c r="C1" s="234"/>
      <c r="D1" s="234"/>
      <c r="E1" s="234"/>
      <c r="F1" s="234"/>
      <c r="G1" s="234"/>
      <c r="H1" s="234"/>
      <c r="I1" s="234"/>
      <c r="J1" s="234"/>
      <c r="K1" s="234"/>
      <c r="L1" s="235"/>
      <c r="M1" s="193"/>
      <c r="N1" s="193"/>
      <c r="O1" s="193"/>
      <c r="P1" s="193"/>
      <c r="Q1" s="193"/>
      <c r="R1" s="193"/>
      <c r="S1" s="193"/>
      <c r="T1" s="193"/>
      <c r="U1" s="193"/>
      <c r="V1" s="193"/>
      <c r="W1" s="193"/>
      <c r="X1" s="193"/>
      <c r="Y1" s="193"/>
      <c r="Z1" s="193"/>
      <c r="AA1" s="193"/>
    </row>
    <row r="2" spans="1:27" ht="15.5" x14ac:dyDescent="0.35">
      <c r="A2" s="127"/>
      <c r="B2" s="155"/>
      <c r="C2" s="155"/>
      <c r="D2" s="155"/>
      <c r="E2" s="155"/>
      <c r="F2" s="155"/>
      <c r="G2" s="155"/>
      <c r="H2" s="155"/>
      <c r="I2" s="155"/>
      <c r="J2" s="155"/>
      <c r="K2" s="131"/>
      <c r="L2" s="155"/>
      <c r="M2" s="155"/>
      <c r="N2" s="155"/>
      <c r="O2" s="155"/>
      <c r="P2" s="155"/>
      <c r="Q2" s="155"/>
      <c r="R2" s="155"/>
      <c r="S2" s="155"/>
      <c r="T2" s="155"/>
      <c r="U2" s="155"/>
      <c r="V2" s="155"/>
      <c r="W2" s="155"/>
      <c r="X2" s="155"/>
      <c r="Y2" s="155"/>
      <c r="Z2" s="155"/>
      <c r="AA2" s="155"/>
    </row>
    <row r="3" spans="1:27" ht="21.5" thickBot="1" x14ac:dyDescent="0.45">
      <c r="A3" s="186" t="s">
        <v>527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row>
    <row r="4" spans="1:27" ht="49" customHeight="1" thickBot="1" x14ac:dyDescent="0.4">
      <c r="A4" s="174"/>
      <c r="B4" s="175"/>
      <c r="C4" s="258" t="s">
        <v>167</v>
      </c>
      <c r="D4" s="259"/>
      <c r="E4" s="260" t="s">
        <v>468</v>
      </c>
      <c r="F4" s="261"/>
      <c r="G4" s="262" t="s">
        <v>469</v>
      </c>
      <c r="H4" s="263"/>
      <c r="I4" s="263"/>
      <c r="J4" s="263"/>
      <c r="K4" s="263"/>
      <c r="L4" s="264"/>
    </row>
    <row r="5" spans="1:27" ht="49" customHeight="1" x14ac:dyDescent="0.35">
      <c r="A5" s="187" t="s">
        <v>470</v>
      </c>
      <c r="B5" s="176" t="s">
        <v>471</v>
      </c>
      <c r="C5" s="177" t="s">
        <v>173</v>
      </c>
      <c r="D5" s="178" t="s">
        <v>174</v>
      </c>
      <c r="E5" s="179" t="s">
        <v>176</v>
      </c>
      <c r="F5" s="180" t="s">
        <v>177</v>
      </c>
      <c r="G5" s="179" t="s">
        <v>674</v>
      </c>
      <c r="H5" s="179" t="s">
        <v>180</v>
      </c>
      <c r="I5" s="179" t="s">
        <v>183</v>
      </c>
      <c r="J5" s="179" t="s">
        <v>188</v>
      </c>
      <c r="K5" s="179" t="s">
        <v>193</v>
      </c>
      <c r="L5" s="181" t="s">
        <v>196</v>
      </c>
    </row>
    <row r="6" spans="1:27" x14ac:dyDescent="0.35">
      <c r="A6" s="188" t="s">
        <v>472</v>
      </c>
      <c r="B6" s="94">
        <v>3</v>
      </c>
      <c r="C6" s="94" t="s">
        <v>473</v>
      </c>
      <c r="D6" s="95" t="s">
        <v>473</v>
      </c>
      <c r="E6" s="92" t="s">
        <v>473</v>
      </c>
      <c r="F6" s="93" t="s">
        <v>473</v>
      </c>
      <c r="G6" s="169">
        <v>3</v>
      </c>
      <c r="H6" s="120" t="s">
        <v>473</v>
      </c>
      <c r="I6" s="120" t="s">
        <v>473</v>
      </c>
      <c r="J6" s="120" t="s">
        <v>473</v>
      </c>
      <c r="K6" s="120" t="s">
        <v>473</v>
      </c>
      <c r="L6" s="142" t="s">
        <v>473</v>
      </c>
    </row>
    <row r="7" spans="1:27" x14ac:dyDescent="0.35">
      <c r="A7" s="188" t="s">
        <v>474</v>
      </c>
      <c r="B7" s="94">
        <v>9</v>
      </c>
      <c r="C7" s="94" t="s">
        <v>473</v>
      </c>
      <c r="D7" s="95" t="s">
        <v>473</v>
      </c>
      <c r="E7" s="92" t="s">
        <v>473</v>
      </c>
      <c r="F7" s="93" t="s">
        <v>473</v>
      </c>
      <c r="G7" s="169">
        <v>9</v>
      </c>
      <c r="H7" s="120" t="s">
        <v>473</v>
      </c>
      <c r="I7" s="120" t="s">
        <v>473</v>
      </c>
      <c r="J7" s="120" t="s">
        <v>473</v>
      </c>
      <c r="K7" s="120" t="s">
        <v>473</v>
      </c>
      <c r="L7" s="142" t="s">
        <v>473</v>
      </c>
    </row>
    <row r="8" spans="1:27" x14ac:dyDescent="0.35">
      <c r="A8" s="188" t="s">
        <v>475</v>
      </c>
      <c r="B8" s="94">
        <v>13</v>
      </c>
      <c r="C8" s="94">
        <v>25025</v>
      </c>
      <c r="D8" s="95">
        <v>26352.981</v>
      </c>
      <c r="E8" s="92">
        <v>0.50900000000000001</v>
      </c>
      <c r="F8" s="93">
        <v>1.1100000000000001</v>
      </c>
      <c r="G8" s="169">
        <v>13</v>
      </c>
      <c r="H8" s="120" t="s">
        <v>473</v>
      </c>
      <c r="I8" s="120" t="s">
        <v>473</v>
      </c>
      <c r="J8" s="120">
        <v>0.64900000000000002</v>
      </c>
      <c r="K8" s="120" t="s">
        <v>473</v>
      </c>
      <c r="L8" s="142" t="s">
        <v>473</v>
      </c>
    </row>
    <row r="9" spans="1:27" x14ac:dyDescent="0.35">
      <c r="A9" s="188" t="s">
        <v>476</v>
      </c>
      <c r="B9" s="94">
        <v>5</v>
      </c>
      <c r="C9" s="94" t="s">
        <v>473</v>
      </c>
      <c r="D9" s="95" t="s">
        <v>473</v>
      </c>
      <c r="E9" s="92" t="s">
        <v>473</v>
      </c>
      <c r="F9" s="93" t="s">
        <v>473</v>
      </c>
      <c r="G9" s="169">
        <v>5</v>
      </c>
      <c r="H9" s="120" t="s">
        <v>473</v>
      </c>
      <c r="I9" s="120" t="s">
        <v>473</v>
      </c>
      <c r="J9" s="120" t="s">
        <v>473</v>
      </c>
      <c r="K9" s="120" t="s">
        <v>473</v>
      </c>
      <c r="L9" s="142" t="s">
        <v>473</v>
      </c>
    </row>
    <row r="10" spans="1:27" x14ac:dyDescent="0.35">
      <c r="A10" s="188" t="s">
        <v>477</v>
      </c>
      <c r="B10" s="94">
        <v>95</v>
      </c>
      <c r="C10" s="94">
        <v>129414</v>
      </c>
      <c r="D10" s="95">
        <v>131497.693</v>
      </c>
      <c r="E10" s="92">
        <v>0.82499999999999996</v>
      </c>
      <c r="F10" s="93">
        <v>0.95699999999999996</v>
      </c>
      <c r="G10" s="169">
        <v>95</v>
      </c>
      <c r="H10" s="120">
        <v>0.60599999999999998</v>
      </c>
      <c r="I10" s="120">
        <v>0.74</v>
      </c>
      <c r="J10" s="120">
        <v>0.88100000000000001</v>
      </c>
      <c r="K10" s="120">
        <v>1.0509999999999999</v>
      </c>
      <c r="L10" s="142">
        <v>1.536</v>
      </c>
    </row>
    <row r="11" spans="1:27" x14ac:dyDescent="0.35">
      <c r="A11" s="188" t="s">
        <v>478</v>
      </c>
      <c r="B11" s="94">
        <v>23</v>
      </c>
      <c r="C11" s="94">
        <v>16590</v>
      </c>
      <c r="D11" s="95">
        <v>27920.297999999999</v>
      </c>
      <c r="E11" s="92">
        <v>0.47199999999999998</v>
      </c>
      <c r="F11" s="93">
        <v>0.72699999999999998</v>
      </c>
      <c r="G11" s="169">
        <v>23</v>
      </c>
      <c r="H11" s="120">
        <v>0.29499999999999998</v>
      </c>
      <c r="I11" s="120">
        <v>0.46400000000000002</v>
      </c>
      <c r="J11" s="120">
        <v>0.60399999999999998</v>
      </c>
      <c r="K11" s="120">
        <v>0.76200000000000001</v>
      </c>
      <c r="L11" s="142">
        <v>0.79900000000000004</v>
      </c>
    </row>
    <row r="12" spans="1:27" x14ac:dyDescent="0.35">
      <c r="A12" s="188" t="s">
        <v>479</v>
      </c>
      <c r="B12" s="94">
        <v>8</v>
      </c>
      <c r="C12" s="94" t="s">
        <v>473</v>
      </c>
      <c r="D12" s="95" t="s">
        <v>473</v>
      </c>
      <c r="E12" s="92" t="s">
        <v>473</v>
      </c>
      <c r="F12" s="93" t="s">
        <v>473</v>
      </c>
      <c r="G12" s="169">
        <v>8</v>
      </c>
      <c r="H12" s="120" t="s">
        <v>473</v>
      </c>
      <c r="I12" s="120" t="s">
        <v>473</v>
      </c>
      <c r="J12" s="120" t="s">
        <v>473</v>
      </c>
      <c r="K12" s="120" t="s">
        <v>473</v>
      </c>
      <c r="L12" s="142" t="s">
        <v>473</v>
      </c>
    </row>
    <row r="13" spans="1:27" x14ac:dyDescent="0.35">
      <c r="A13" s="188" t="s">
        <v>480</v>
      </c>
      <c r="B13" s="94">
        <v>2</v>
      </c>
      <c r="C13" s="94" t="s">
        <v>473</v>
      </c>
      <c r="D13" s="95" t="s">
        <v>473</v>
      </c>
      <c r="E13" s="92" t="s">
        <v>473</v>
      </c>
      <c r="F13" s="93" t="s">
        <v>473</v>
      </c>
      <c r="G13" s="169">
        <v>2</v>
      </c>
      <c r="H13" s="120" t="s">
        <v>473</v>
      </c>
      <c r="I13" s="120" t="s">
        <v>473</v>
      </c>
      <c r="J13" s="120" t="s">
        <v>473</v>
      </c>
      <c r="K13" s="120" t="s">
        <v>473</v>
      </c>
      <c r="L13" s="142" t="s">
        <v>473</v>
      </c>
    </row>
    <row r="14" spans="1:27" x14ac:dyDescent="0.35">
      <c r="A14" s="188" t="s">
        <v>481</v>
      </c>
      <c r="B14" s="94">
        <v>2</v>
      </c>
      <c r="C14" s="94" t="s">
        <v>473</v>
      </c>
      <c r="D14" s="95" t="s">
        <v>473</v>
      </c>
      <c r="E14" s="92" t="s">
        <v>473</v>
      </c>
      <c r="F14" s="93" t="s">
        <v>473</v>
      </c>
      <c r="G14" s="169">
        <v>2</v>
      </c>
      <c r="H14" s="120" t="s">
        <v>473</v>
      </c>
      <c r="I14" s="120" t="s">
        <v>473</v>
      </c>
      <c r="J14" s="120" t="s">
        <v>473</v>
      </c>
      <c r="K14" s="120" t="s">
        <v>473</v>
      </c>
      <c r="L14" s="142" t="s">
        <v>473</v>
      </c>
    </row>
    <row r="15" spans="1:27" x14ac:dyDescent="0.35">
      <c r="A15" s="188" t="s">
        <v>482</v>
      </c>
      <c r="B15" s="94">
        <v>34</v>
      </c>
      <c r="C15" s="94">
        <v>68869</v>
      </c>
      <c r="D15" s="95">
        <v>64832.989000000001</v>
      </c>
      <c r="E15" s="92">
        <v>0.85199999999999998</v>
      </c>
      <c r="F15" s="93">
        <v>1.137</v>
      </c>
      <c r="G15" s="169">
        <v>34</v>
      </c>
      <c r="H15" s="120">
        <v>0.63100000000000001</v>
      </c>
      <c r="I15" s="120">
        <v>0.74299999999999999</v>
      </c>
      <c r="J15" s="120">
        <v>0.96650000000000003</v>
      </c>
      <c r="K15" s="120">
        <v>1.2310000000000001</v>
      </c>
      <c r="L15" s="142">
        <v>1.7030000000000001</v>
      </c>
    </row>
    <row r="16" spans="1:27" x14ac:dyDescent="0.35">
      <c r="A16" s="188" t="s">
        <v>483</v>
      </c>
      <c r="B16" s="94">
        <v>27</v>
      </c>
      <c r="C16" s="94">
        <v>35232</v>
      </c>
      <c r="D16" s="95">
        <v>36402.625</v>
      </c>
      <c r="E16" s="92">
        <v>0.74299999999999999</v>
      </c>
      <c r="F16" s="93">
        <v>1.258</v>
      </c>
      <c r="G16" s="169">
        <v>27</v>
      </c>
      <c r="H16" s="120">
        <v>0.52600000000000002</v>
      </c>
      <c r="I16" s="120">
        <v>0.73399999999999999</v>
      </c>
      <c r="J16" s="120">
        <v>0.99099999999999999</v>
      </c>
      <c r="K16" s="120">
        <v>1.3340000000000001</v>
      </c>
      <c r="L16" s="142">
        <v>1.9279999999999999</v>
      </c>
    </row>
    <row r="17" spans="1:12" x14ac:dyDescent="0.35">
      <c r="A17" s="188" t="s">
        <v>484</v>
      </c>
      <c r="B17" s="94">
        <v>1</v>
      </c>
      <c r="C17" s="94" t="s">
        <v>473</v>
      </c>
      <c r="D17" s="95" t="s">
        <v>473</v>
      </c>
      <c r="E17" s="92" t="s">
        <v>473</v>
      </c>
      <c r="F17" s="93" t="s">
        <v>473</v>
      </c>
      <c r="G17" s="169">
        <v>1</v>
      </c>
      <c r="H17" s="120" t="s">
        <v>473</v>
      </c>
      <c r="I17" s="120" t="s">
        <v>473</v>
      </c>
      <c r="J17" s="120" t="s">
        <v>473</v>
      </c>
      <c r="K17" s="120" t="s">
        <v>473</v>
      </c>
      <c r="L17" s="142" t="s">
        <v>473</v>
      </c>
    </row>
    <row r="18" spans="1:12" x14ac:dyDescent="0.35">
      <c r="A18" s="188" t="s">
        <v>485</v>
      </c>
      <c r="B18" s="94">
        <v>3</v>
      </c>
      <c r="C18" s="94" t="s">
        <v>473</v>
      </c>
      <c r="D18" s="95" t="s">
        <v>473</v>
      </c>
      <c r="E18" s="92" t="s">
        <v>473</v>
      </c>
      <c r="F18" s="93" t="s">
        <v>473</v>
      </c>
      <c r="G18" s="169">
        <v>3</v>
      </c>
      <c r="H18" s="120" t="s">
        <v>473</v>
      </c>
      <c r="I18" s="120" t="s">
        <v>473</v>
      </c>
      <c r="J18" s="120" t="s">
        <v>473</v>
      </c>
      <c r="K18" s="120" t="s">
        <v>473</v>
      </c>
      <c r="L18" s="142" t="s">
        <v>473</v>
      </c>
    </row>
    <row r="19" spans="1:12" x14ac:dyDescent="0.35">
      <c r="A19" s="188" t="s">
        <v>486</v>
      </c>
      <c r="B19" s="94">
        <v>6</v>
      </c>
      <c r="C19" s="94" t="s">
        <v>473</v>
      </c>
      <c r="D19" s="95" t="s">
        <v>473</v>
      </c>
      <c r="E19" s="92" t="s">
        <v>473</v>
      </c>
      <c r="F19" s="93" t="s">
        <v>473</v>
      </c>
      <c r="G19" s="169">
        <v>6</v>
      </c>
      <c r="H19" s="120" t="s">
        <v>473</v>
      </c>
      <c r="I19" s="120" t="s">
        <v>473</v>
      </c>
      <c r="J19" s="120" t="s">
        <v>473</v>
      </c>
      <c r="K19" s="120" t="s">
        <v>473</v>
      </c>
      <c r="L19" s="142" t="s">
        <v>473</v>
      </c>
    </row>
    <row r="20" spans="1:12" x14ac:dyDescent="0.35">
      <c r="A20" s="188" t="s">
        <v>487</v>
      </c>
      <c r="B20" s="94">
        <v>18</v>
      </c>
      <c r="C20" s="94">
        <v>33483</v>
      </c>
      <c r="D20" s="95">
        <v>40649.413</v>
      </c>
      <c r="E20" s="92">
        <v>0.68400000000000005</v>
      </c>
      <c r="F20" s="93">
        <v>1.046</v>
      </c>
      <c r="G20" s="169">
        <v>18</v>
      </c>
      <c r="H20" s="120" t="s">
        <v>473</v>
      </c>
      <c r="I20" s="120" t="s">
        <v>473</v>
      </c>
      <c r="J20" s="120">
        <v>0.88600000000000001</v>
      </c>
      <c r="K20" s="120" t="s">
        <v>473</v>
      </c>
      <c r="L20" s="142" t="s">
        <v>473</v>
      </c>
    </row>
    <row r="21" spans="1:12" x14ac:dyDescent="0.35">
      <c r="A21" s="188" t="s">
        <v>488</v>
      </c>
      <c r="B21" s="94">
        <v>30</v>
      </c>
      <c r="C21" s="94">
        <v>31811</v>
      </c>
      <c r="D21" s="95">
        <v>40344.589999999997</v>
      </c>
      <c r="E21" s="92">
        <v>0.66700000000000004</v>
      </c>
      <c r="F21" s="93">
        <v>1.018</v>
      </c>
      <c r="G21" s="169">
        <v>30</v>
      </c>
      <c r="H21" s="120">
        <v>0.36149999999999999</v>
      </c>
      <c r="I21" s="120">
        <v>0.52100000000000002</v>
      </c>
      <c r="J21" s="120">
        <v>0.73450000000000004</v>
      </c>
      <c r="K21" s="120">
        <v>1.073</v>
      </c>
      <c r="L21" s="142">
        <v>1.538</v>
      </c>
    </row>
    <row r="22" spans="1:12" x14ac:dyDescent="0.35">
      <c r="A22" s="188" t="s">
        <v>489</v>
      </c>
      <c r="B22" s="94">
        <v>5</v>
      </c>
      <c r="C22" s="94" t="s">
        <v>473</v>
      </c>
      <c r="D22" s="95" t="s">
        <v>473</v>
      </c>
      <c r="E22" s="92" t="s">
        <v>473</v>
      </c>
      <c r="F22" s="93" t="s">
        <v>473</v>
      </c>
      <c r="G22" s="169">
        <v>5</v>
      </c>
      <c r="H22" s="120" t="s">
        <v>473</v>
      </c>
      <c r="I22" s="120" t="s">
        <v>473</v>
      </c>
      <c r="J22" s="120" t="s">
        <v>473</v>
      </c>
      <c r="K22" s="120" t="s">
        <v>473</v>
      </c>
      <c r="L22" s="142" t="s">
        <v>473</v>
      </c>
    </row>
    <row r="23" spans="1:12" x14ac:dyDescent="0.35">
      <c r="A23" s="188" t="s">
        <v>490</v>
      </c>
      <c r="B23" s="94">
        <v>17</v>
      </c>
      <c r="C23" s="94">
        <v>29747</v>
      </c>
      <c r="D23" s="95">
        <v>35074.639999999999</v>
      </c>
      <c r="E23" s="92">
        <v>0.81100000000000005</v>
      </c>
      <c r="F23" s="93">
        <v>1.204</v>
      </c>
      <c r="G23" s="169">
        <v>17</v>
      </c>
      <c r="H23" s="120" t="s">
        <v>473</v>
      </c>
      <c r="I23" s="120" t="s">
        <v>473</v>
      </c>
      <c r="J23" s="120">
        <v>0.96499999999999997</v>
      </c>
      <c r="K23" s="120" t="s">
        <v>473</v>
      </c>
      <c r="L23" s="142" t="s">
        <v>473</v>
      </c>
    </row>
    <row r="24" spans="1:12" x14ac:dyDescent="0.35">
      <c r="A24" s="188" t="s">
        <v>491</v>
      </c>
      <c r="B24" s="94">
        <v>19</v>
      </c>
      <c r="C24" s="94">
        <v>32416</v>
      </c>
      <c r="D24" s="95">
        <v>24128.775000000001</v>
      </c>
      <c r="E24" s="92">
        <v>0.65200000000000002</v>
      </c>
      <c r="F24" s="93">
        <v>1.345</v>
      </c>
      <c r="G24" s="169">
        <v>19</v>
      </c>
      <c r="H24" s="120" t="s">
        <v>473</v>
      </c>
      <c r="I24" s="120" t="s">
        <v>473</v>
      </c>
      <c r="J24" s="120">
        <v>1.0589999999999999</v>
      </c>
      <c r="K24" s="120" t="s">
        <v>473</v>
      </c>
      <c r="L24" s="142" t="s">
        <v>473</v>
      </c>
    </row>
    <row r="25" spans="1:12" x14ac:dyDescent="0.35">
      <c r="A25" s="188" t="s">
        <v>492</v>
      </c>
      <c r="B25" s="94">
        <v>12</v>
      </c>
      <c r="C25" s="94">
        <v>19073</v>
      </c>
      <c r="D25" s="95">
        <v>24380.473999999998</v>
      </c>
      <c r="E25" s="92">
        <v>0.34599999999999997</v>
      </c>
      <c r="F25" s="93">
        <v>0.86799999999999999</v>
      </c>
      <c r="G25" s="169">
        <v>12</v>
      </c>
      <c r="H25" s="120" t="s">
        <v>473</v>
      </c>
      <c r="I25" s="120" t="s">
        <v>473</v>
      </c>
      <c r="J25" s="120">
        <v>0.69299999999999995</v>
      </c>
      <c r="K25" s="120" t="s">
        <v>473</v>
      </c>
      <c r="L25" s="142" t="s">
        <v>473</v>
      </c>
    </row>
    <row r="26" spans="1:12" x14ac:dyDescent="0.35">
      <c r="A26" s="188" t="s">
        <v>493</v>
      </c>
      <c r="B26" s="94">
        <v>12</v>
      </c>
      <c r="C26" s="94">
        <v>15060</v>
      </c>
      <c r="D26" s="95">
        <v>16174.757</v>
      </c>
      <c r="E26" s="92">
        <v>0.57799999999999996</v>
      </c>
      <c r="F26" s="93">
        <v>1.409</v>
      </c>
      <c r="G26" s="169">
        <v>12</v>
      </c>
      <c r="H26" s="120" t="s">
        <v>473</v>
      </c>
      <c r="I26" s="120" t="s">
        <v>473</v>
      </c>
      <c r="J26" s="120">
        <v>0.74199999999999999</v>
      </c>
      <c r="K26" s="120" t="s">
        <v>473</v>
      </c>
      <c r="L26" s="142" t="s">
        <v>473</v>
      </c>
    </row>
    <row r="27" spans="1:12" x14ac:dyDescent="0.35">
      <c r="A27" s="188" t="s">
        <v>494</v>
      </c>
      <c r="B27" s="94">
        <v>3</v>
      </c>
      <c r="C27" s="94" t="s">
        <v>473</v>
      </c>
      <c r="D27" s="95" t="s">
        <v>473</v>
      </c>
      <c r="E27" s="92" t="s">
        <v>473</v>
      </c>
      <c r="F27" s="93" t="s">
        <v>473</v>
      </c>
      <c r="G27" s="169">
        <v>3</v>
      </c>
      <c r="H27" s="120" t="s">
        <v>473</v>
      </c>
      <c r="I27" s="120" t="s">
        <v>473</v>
      </c>
      <c r="J27" s="120" t="s">
        <v>473</v>
      </c>
      <c r="K27" s="120" t="s">
        <v>473</v>
      </c>
      <c r="L27" s="142" t="s">
        <v>473</v>
      </c>
    </row>
    <row r="28" spans="1:12" x14ac:dyDescent="0.35">
      <c r="A28" s="188" t="s">
        <v>495</v>
      </c>
      <c r="B28" s="94">
        <v>14</v>
      </c>
      <c r="C28" s="94">
        <v>25083</v>
      </c>
      <c r="D28" s="95">
        <v>29159.879000000001</v>
      </c>
      <c r="E28" s="92">
        <v>0.71699999999999997</v>
      </c>
      <c r="F28" s="93">
        <v>1.2410000000000001</v>
      </c>
      <c r="G28" s="169">
        <v>14</v>
      </c>
      <c r="H28" s="120" t="s">
        <v>473</v>
      </c>
      <c r="I28" s="120" t="s">
        <v>473</v>
      </c>
      <c r="J28" s="120">
        <v>0.88349999999999995</v>
      </c>
      <c r="K28" s="120" t="s">
        <v>473</v>
      </c>
      <c r="L28" s="142" t="s">
        <v>473</v>
      </c>
    </row>
    <row r="29" spans="1:12" x14ac:dyDescent="0.35">
      <c r="A29" s="188" t="s">
        <v>496</v>
      </c>
      <c r="B29" s="94">
        <v>17</v>
      </c>
      <c r="C29" s="94">
        <v>28263</v>
      </c>
      <c r="D29" s="95">
        <v>33696.173000000003</v>
      </c>
      <c r="E29" s="92">
        <v>0.60499999999999998</v>
      </c>
      <c r="F29" s="93">
        <v>0.875</v>
      </c>
      <c r="G29" s="169">
        <v>17</v>
      </c>
      <c r="H29" s="120" t="s">
        <v>473</v>
      </c>
      <c r="I29" s="120" t="s">
        <v>473</v>
      </c>
      <c r="J29" s="120">
        <v>0.749</v>
      </c>
      <c r="K29" s="120" t="s">
        <v>473</v>
      </c>
      <c r="L29" s="142" t="s">
        <v>473</v>
      </c>
    </row>
    <row r="30" spans="1:12" x14ac:dyDescent="0.35">
      <c r="A30" s="188" t="s">
        <v>497</v>
      </c>
      <c r="B30" s="94">
        <v>21</v>
      </c>
      <c r="C30" s="94">
        <v>36693</v>
      </c>
      <c r="D30" s="95">
        <v>44583.256999999998</v>
      </c>
      <c r="E30" s="92">
        <v>0.53200000000000003</v>
      </c>
      <c r="F30" s="93">
        <v>1.008</v>
      </c>
      <c r="G30" s="169">
        <v>21</v>
      </c>
      <c r="H30" s="120">
        <v>0.40799999999999997</v>
      </c>
      <c r="I30" s="120">
        <v>0.53200000000000003</v>
      </c>
      <c r="J30" s="120">
        <v>0.68200000000000005</v>
      </c>
      <c r="K30" s="120">
        <v>1.008</v>
      </c>
      <c r="L30" s="142">
        <v>1.2549999999999999</v>
      </c>
    </row>
    <row r="31" spans="1:12" x14ac:dyDescent="0.35">
      <c r="A31" s="188" t="s">
        <v>498</v>
      </c>
      <c r="B31" s="94">
        <v>7</v>
      </c>
      <c r="C31" s="94" t="s">
        <v>473</v>
      </c>
      <c r="D31" s="95" t="s">
        <v>473</v>
      </c>
      <c r="E31" s="92" t="s">
        <v>473</v>
      </c>
      <c r="F31" s="93" t="s">
        <v>473</v>
      </c>
      <c r="G31" s="169">
        <v>7</v>
      </c>
      <c r="H31" s="120" t="s">
        <v>473</v>
      </c>
      <c r="I31" s="120" t="s">
        <v>473</v>
      </c>
      <c r="J31" s="120" t="s">
        <v>473</v>
      </c>
      <c r="K31" s="120" t="s">
        <v>473</v>
      </c>
      <c r="L31" s="142" t="s">
        <v>473</v>
      </c>
    </row>
    <row r="32" spans="1:12" x14ac:dyDescent="0.35">
      <c r="A32" s="188" t="s">
        <v>499</v>
      </c>
      <c r="B32" s="94">
        <v>6</v>
      </c>
      <c r="C32" s="94" t="s">
        <v>473</v>
      </c>
      <c r="D32" s="95" t="s">
        <v>473</v>
      </c>
      <c r="E32" s="92" t="s">
        <v>473</v>
      </c>
      <c r="F32" s="93" t="s">
        <v>473</v>
      </c>
      <c r="G32" s="169">
        <v>6</v>
      </c>
      <c r="H32" s="120" t="s">
        <v>473</v>
      </c>
      <c r="I32" s="120" t="s">
        <v>473</v>
      </c>
      <c r="J32" s="120" t="s">
        <v>473</v>
      </c>
      <c r="K32" s="120" t="s">
        <v>473</v>
      </c>
      <c r="L32" s="142" t="s">
        <v>473</v>
      </c>
    </row>
    <row r="33" spans="1:12" x14ac:dyDescent="0.35">
      <c r="A33" s="188" t="s">
        <v>500</v>
      </c>
      <c r="B33" s="94">
        <v>27</v>
      </c>
      <c r="C33" s="94">
        <v>46944</v>
      </c>
      <c r="D33" s="95">
        <v>58054.862000000001</v>
      </c>
      <c r="E33" s="92">
        <v>0.63900000000000001</v>
      </c>
      <c r="F33" s="93">
        <v>0.88900000000000001</v>
      </c>
      <c r="G33" s="169">
        <v>27</v>
      </c>
      <c r="H33" s="120">
        <v>0.48199999999999998</v>
      </c>
      <c r="I33" s="120">
        <v>0.59199999999999997</v>
      </c>
      <c r="J33" s="120">
        <v>0.749</v>
      </c>
      <c r="K33" s="120">
        <v>0.98499999999999999</v>
      </c>
      <c r="L33" s="142">
        <v>1.464</v>
      </c>
    </row>
    <row r="34" spans="1:12" x14ac:dyDescent="0.35">
      <c r="A34" s="188" t="s">
        <v>501</v>
      </c>
      <c r="B34" s="94">
        <v>4</v>
      </c>
      <c r="C34" s="94" t="s">
        <v>473</v>
      </c>
      <c r="D34" s="95" t="s">
        <v>473</v>
      </c>
      <c r="E34" s="92" t="s">
        <v>473</v>
      </c>
      <c r="F34" s="93" t="s">
        <v>473</v>
      </c>
      <c r="G34" s="169">
        <v>4</v>
      </c>
      <c r="H34" s="120" t="s">
        <v>473</v>
      </c>
      <c r="I34" s="120" t="s">
        <v>473</v>
      </c>
      <c r="J34" s="120" t="s">
        <v>473</v>
      </c>
      <c r="K34" s="120" t="s">
        <v>473</v>
      </c>
      <c r="L34" s="142" t="s">
        <v>473</v>
      </c>
    </row>
    <row r="35" spans="1:12" x14ac:dyDescent="0.35">
      <c r="A35" s="188" t="s">
        <v>502</v>
      </c>
      <c r="B35" s="94">
        <v>7</v>
      </c>
      <c r="C35" s="94" t="s">
        <v>473</v>
      </c>
      <c r="D35" s="95" t="s">
        <v>473</v>
      </c>
      <c r="E35" s="92" t="s">
        <v>473</v>
      </c>
      <c r="F35" s="93" t="s">
        <v>473</v>
      </c>
      <c r="G35" s="169">
        <v>7</v>
      </c>
      <c r="H35" s="120" t="s">
        <v>473</v>
      </c>
      <c r="I35" s="120" t="s">
        <v>473</v>
      </c>
      <c r="J35" s="120" t="s">
        <v>473</v>
      </c>
      <c r="K35" s="120" t="s">
        <v>473</v>
      </c>
      <c r="L35" s="142" t="s">
        <v>473</v>
      </c>
    </row>
    <row r="36" spans="1:12" x14ac:dyDescent="0.35">
      <c r="A36" s="188" t="s">
        <v>503</v>
      </c>
      <c r="B36" s="94">
        <v>1</v>
      </c>
      <c r="C36" s="94" t="s">
        <v>473</v>
      </c>
      <c r="D36" s="95" t="s">
        <v>473</v>
      </c>
      <c r="E36" s="92" t="s">
        <v>473</v>
      </c>
      <c r="F36" s="93" t="s">
        <v>473</v>
      </c>
      <c r="G36" s="169">
        <v>1</v>
      </c>
      <c r="H36" s="120" t="s">
        <v>473</v>
      </c>
      <c r="I36" s="120" t="s">
        <v>473</v>
      </c>
      <c r="J36" s="120" t="s">
        <v>473</v>
      </c>
      <c r="K36" s="120" t="s">
        <v>473</v>
      </c>
      <c r="L36" s="142" t="s">
        <v>473</v>
      </c>
    </row>
    <row r="37" spans="1:12" x14ac:dyDescent="0.35">
      <c r="A37" s="188" t="s">
        <v>504</v>
      </c>
      <c r="B37" s="94">
        <v>18</v>
      </c>
      <c r="C37" s="94">
        <v>22921</v>
      </c>
      <c r="D37" s="95">
        <v>31082.99</v>
      </c>
      <c r="E37" s="92">
        <v>0.50700000000000001</v>
      </c>
      <c r="F37" s="93">
        <v>0.85499999999999998</v>
      </c>
      <c r="G37" s="169">
        <v>18</v>
      </c>
      <c r="H37" s="120" t="s">
        <v>656</v>
      </c>
      <c r="I37" s="120" t="s">
        <v>656</v>
      </c>
      <c r="J37" s="120">
        <v>0.749</v>
      </c>
      <c r="K37" s="120" t="s">
        <v>656</v>
      </c>
      <c r="L37" s="142" t="s">
        <v>656</v>
      </c>
    </row>
    <row r="38" spans="1:12" x14ac:dyDescent="0.35">
      <c r="A38" s="188" t="s">
        <v>505</v>
      </c>
      <c r="B38" s="94">
        <v>4</v>
      </c>
      <c r="C38" s="94" t="s">
        <v>473</v>
      </c>
      <c r="D38" s="95" t="s">
        <v>473</v>
      </c>
      <c r="E38" s="92" t="s">
        <v>473</v>
      </c>
      <c r="F38" s="93" t="s">
        <v>473</v>
      </c>
      <c r="G38" s="169">
        <v>4</v>
      </c>
      <c r="H38" s="120" t="s">
        <v>473</v>
      </c>
      <c r="I38" s="120" t="s">
        <v>473</v>
      </c>
      <c r="J38" s="120" t="s">
        <v>473</v>
      </c>
      <c r="K38" s="120" t="s">
        <v>473</v>
      </c>
      <c r="L38" s="142" t="s">
        <v>473</v>
      </c>
    </row>
    <row r="39" spans="1:12" x14ac:dyDescent="0.35">
      <c r="A39" s="188" t="s">
        <v>506</v>
      </c>
      <c r="B39" s="94">
        <v>7</v>
      </c>
      <c r="C39" s="94" t="s">
        <v>473</v>
      </c>
      <c r="D39" s="95" t="s">
        <v>473</v>
      </c>
      <c r="E39" s="92" t="s">
        <v>473</v>
      </c>
      <c r="F39" s="93" t="s">
        <v>473</v>
      </c>
      <c r="G39" s="169">
        <v>7</v>
      </c>
      <c r="H39" s="120" t="s">
        <v>473</v>
      </c>
      <c r="I39" s="120" t="s">
        <v>473</v>
      </c>
      <c r="J39" s="120" t="s">
        <v>473</v>
      </c>
      <c r="K39" s="120" t="s">
        <v>473</v>
      </c>
      <c r="L39" s="142" t="s">
        <v>473</v>
      </c>
    </row>
    <row r="40" spans="1:12" x14ac:dyDescent="0.35">
      <c r="A40" s="188" t="s">
        <v>507</v>
      </c>
      <c r="B40" s="94">
        <v>48</v>
      </c>
      <c r="C40" s="94">
        <v>95029</v>
      </c>
      <c r="D40" s="95">
        <v>94116.945000000007</v>
      </c>
      <c r="E40" s="92">
        <v>0.82699999999999996</v>
      </c>
      <c r="F40" s="93">
        <v>1.2589999999999999</v>
      </c>
      <c r="G40" s="169">
        <v>48</v>
      </c>
      <c r="H40" s="120">
        <v>0.52800000000000002</v>
      </c>
      <c r="I40" s="120">
        <v>0.73550000000000004</v>
      </c>
      <c r="J40" s="120">
        <v>0.95250000000000001</v>
      </c>
      <c r="K40" s="120">
        <v>1.3574999999999999</v>
      </c>
      <c r="L40" s="142">
        <v>1.6930000000000001</v>
      </c>
    </row>
    <row r="41" spans="1:12" x14ac:dyDescent="0.35">
      <c r="A41" s="188" t="s">
        <v>508</v>
      </c>
      <c r="B41" s="94">
        <v>23</v>
      </c>
      <c r="C41" s="94">
        <v>41495</v>
      </c>
      <c r="D41" s="95">
        <v>53940.591</v>
      </c>
      <c r="E41" s="92">
        <v>0.54400000000000004</v>
      </c>
      <c r="F41" s="93">
        <v>0.89</v>
      </c>
      <c r="G41" s="169">
        <v>23</v>
      </c>
      <c r="H41" s="120">
        <v>0.38900000000000001</v>
      </c>
      <c r="I41" s="120">
        <v>0.51800000000000002</v>
      </c>
      <c r="J41" s="120">
        <v>0.75700000000000001</v>
      </c>
      <c r="K41" s="120">
        <v>0.91100000000000003</v>
      </c>
      <c r="L41" s="142">
        <v>1.2050000000000001</v>
      </c>
    </row>
    <row r="42" spans="1:12" x14ac:dyDescent="0.35">
      <c r="A42" s="188" t="s">
        <v>509</v>
      </c>
      <c r="B42" s="94">
        <v>15</v>
      </c>
      <c r="C42" s="94">
        <v>23820</v>
      </c>
      <c r="D42" s="95">
        <v>17969.407999999999</v>
      </c>
      <c r="E42" s="92">
        <v>0.73</v>
      </c>
      <c r="F42" s="93">
        <v>1.823</v>
      </c>
      <c r="G42" s="169">
        <v>15</v>
      </c>
      <c r="H42" s="120" t="s">
        <v>473</v>
      </c>
      <c r="I42" s="120" t="s">
        <v>473</v>
      </c>
      <c r="J42" s="120">
        <v>1.0369999999999999</v>
      </c>
      <c r="K42" s="120" t="s">
        <v>473</v>
      </c>
      <c r="L42" s="142" t="s">
        <v>473</v>
      </c>
    </row>
    <row r="43" spans="1:12" x14ac:dyDescent="0.35">
      <c r="A43" s="188" t="s">
        <v>510</v>
      </c>
      <c r="B43" s="94">
        <v>8</v>
      </c>
      <c r="C43" s="94" t="s">
        <v>473</v>
      </c>
      <c r="D43" s="95" t="s">
        <v>473</v>
      </c>
      <c r="E43" s="92" t="s">
        <v>473</v>
      </c>
      <c r="F43" s="93" t="s">
        <v>473</v>
      </c>
      <c r="G43" s="169">
        <v>8</v>
      </c>
      <c r="H43" s="120" t="s">
        <v>473</v>
      </c>
      <c r="I43" s="120" t="s">
        <v>473</v>
      </c>
      <c r="J43" s="120" t="s">
        <v>473</v>
      </c>
      <c r="K43" s="120" t="s">
        <v>473</v>
      </c>
      <c r="L43" s="142" t="s">
        <v>473</v>
      </c>
    </row>
    <row r="44" spans="1:12" x14ac:dyDescent="0.35">
      <c r="A44" s="188" t="s">
        <v>511</v>
      </c>
      <c r="B44" s="94">
        <v>26</v>
      </c>
      <c r="C44" s="94">
        <v>32155</v>
      </c>
      <c r="D44" s="95">
        <v>34552.146000000001</v>
      </c>
      <c r="E44" s="92">
        <v>0.624</v>
      </c>
      <c r="F44" s="93">
        <v>0.96799999999999997</v>
      </c>
      <c r="G44" s="169">
        <v>26</v>
      </c>
      <c r="H44" s="120">
        <v>0.57999999999999996</v>
      </c>
      <c r="I44" s="120">
        <v>0.61899999999999999</v>
      </c>
      <c r="J44" s="120">
        <v>0.75249999999999995</v>
      </c>
      <c r="K44" s="120">
        <v>1.014</v>
      </c>
      <c r="L44" s="142">
        <v>1.4179999999999999</v>
      </c>
    </row>
    <row r="45" spans="1:12" x14ac:dyDescent="0.35">
      <c r="A45" s="188" t="s">
        <v>512</v>
      </c>
      <c r="B45" s="94">
        <v>1</v>
      </c>
      <c r="C45" s="94" t="s">
        <v>473</v>
      </c>
      <c r="D45" s="95" t="s">
        <v>473</v>
      </c>
      <c r="E45" s="92" t="s">
        <v>473</v>
      </c>
      <c r="F45" s="93" t="s">
        <v>473</v>
      </c>
      <c r="G45" s="169">
        <v>1</v>
      </c>
      <c r="H45" s="120" t="s">
        <v>473</v>
      </c>
      <c r="I45" s="120" t="s">
        <v>473</v>
      </c>
      <c r="J45" s="120" t="s">
        <v>473</v>
      </c>
      <c r="K45" s="120" t="s">
        <v>473</v>
      </c>
      <c r="L45" s="142" t="s">
        <v>473</v>
      </c>
    </row>
    <row r="46" spans="1:12" x14ac:dyDescent="0.35">
      <c r="A46" s="188" t="s">
        <v>513</v>
      </c>
      <c r="B46" s="94">
        <v>1</v>
      </c>
      <c r="C46" s="94" t="s">
        <v>473</v>
      </c>
      <c r="D46" s="95" t="s">
        <v>473</v>
      </c>
      <c r="E46" s="92" t="s">
        <v>473</v>
      </c>
      <c r="F46" s="93" t="s">
        <v>473</v>
      </c>
      <c r="G46" s="169">
        <v>1</v>
      </c>
      <c r="H46" s="120" t="s">
        <v>473</v>
      </c>
      <c r="I46" s="120" t="s">
        <v>473</v>
      </c>
      <c r="J46" s="120" t="s">
        <v>473</v>
      </c>
      <c r="K46" s="120" t="s">
        <v>473</v>
      </c>
      <c r="L46" s="142" t="s">
        <v>473</v>
      </c>
    </row>
    <row r="47" spans="1:12" x14ac:dyDescent="0.35">
      <c r="A47" s="188" t="s">
        <v>514</v>
      </c>
      <c r="B47" s="94">
        <v>8</v>
      </c>
      <c r="C47" s="94" t="s">
        <v>473</v>
      </c>
      <c r="D47" s="95" t="s">
        <v>473</v>
      </c>
      <c r="E47" s="92" t="s">
        <v>473</v>
      </c>
      <c r="F47" s="93" t="s">
        <v>473</v>
      </c>
      <c r="G47" s="169">
        <v>8</v>
      </c>
      <c r="H47" s="120" t="s">
        <v>473</v>
      </c>
      <c r="I47" s="120" t="s">
        <v>473</v>
      </c>
      <c r="J47" s="120" t="s">
        <v>473</v>
      </c>
      <c r="K47" s="120" t="s">
        <v>473</v>
      </c>
      <c r="L47" s="142" t="s">
        <v>473</v>
      </c>
    </row>
    <row r="48" spans="1:12" x14ac:dyDescent="0.35">
      <c r="A48" s="188" t="s">
        <v>515</v>
      </c>
      <c r="B48" s="94">
        <v>1</v>
      </c>
      <c r="C48" s="94" t="s">
        <v>473</v>
      </c>
      <c r="D48" s="95" t="s">
        <v>473</v>
      </c>
      <c r="E48" s="92" t="s">
        <v>473</v>
      </c>
      <c r="F48" s="93" t="s">
        <v>473</v>
      </c>
      <c r="G48" s="169">
        <v>1</v>
      </c>
      <c r="H48" s="120" t="s">
        <v>473</v>
      </c>
      <c r="I48" s="120" t="s">
        <v>473</v>
      </c>
      <c r="J48" s="120" t="s">
        <v>473</v>
      </c>
      <c r="K48" s="120" t="s">
        <v>473</v>
      </c>
      <c r="L48" s="142" t="s">
        <v>473</v>
      </c>
    </row>
    <row r="49" spans="1:13" x14ac:dyDescent="0.35">
      <c r="A49" s="188" t="s">
        <v>516</v>
      </c>
      <c r="B49" s="94">
        <v>17</v>
      </c>
      <c r="C49" s="94">
        <v>42253</v>
      </c>
      <c r="D49" s="95">
        <v>36424.158000000003</v>
      </c>
      <c r="E49" s="92">
        <v>0.84299999999999997</v>
      </c>
      <c r="F49" s="93">
        <v>1.518</v>
      </c>
      <c r="G49" s="169">
        <v>17</v>
      </c>
      <c r="H49" s="120" t="s">
        <v>473</v>
      </c>
      <c r="I49" s="120" t="s">
        <v>473</v>
      </c>
      <c r="J49" s="120">
        <v>1.1040000000000001</v>
      </c>
      <c r="K49" s="120" t="s">
        <v>473</v>
      </c>
      <c r="L49" s="142" t="s">
        <v>473</v>
      </c>
    </row>
    <row r="50" spans="1:13" x14ac:dyDescent="0.35">
      <c r="A50" s="188" t="s">
        <v>517</v>
      </c>
      <c r="B50" s="94">
        <v>98</v>
      </c>
      <c r="C50" s="94">
        <v>184091</v>
      </c>
      <c r="D50" s="95">
        <v>194591.07</v>
      </c>
      <c r="E50" s="92">
        <v>0.84</v>
      </c>
      <c r="F50" s="93">
        <v>0.98699999999999999</v>
      </c>
      <c r="G50" s="169">
        <v>98</v>
      </c>
      <c r="H50" s="120">
        <v>0.50700000000000001</v>
      </c>
      <c r="I50" s="120">
        <v>0.69399999999999995</v>
      </c>
      <c r="J50" s="120">
        <v>0.89049999999999996</v>
      </c>
      <c r="K50" s="120">
        <v>1.1459999999999999</v>
      </c>
      <c r="L50" s="142">
        <v>1.421</v>
      </c>
    </row>
    <row r="51" spans="1:13" x14ac:dyDescent="0.35">
      <c r="A51" s="189" t="s">
        <v>518</v>
      </c>
      <c r="B51" s="125">
        <v>10</v>
      </c>
      <c r="C51" s="125">
        <v>8326</v>
      </c>
      <c r="D51" s="126">
        <v>9877.8649999999998</v>
      </c>
      <c r="E51" s="120">
        <v>0.55600000000000005</v>
      </c>
      <c r="F51" s="121">
        <v>1.278</v>
      </c>
      <c r="G51" s="169">
        <v>10</v>
      </c>
      <c r="H51" s="120" t="s">
        <v>473</v>
      </c>
      <c r="I51" s="120" t="s">
        <v>473</v>
      </c>
      <c r="J51" s="120">
        <v>0.86099999999999999</v>
      </c>
      <c r="K51" s="120" t="s">
        <v>473</v>
      </c>
      <c r="L51" s="142" t="s">
        <v>473</v>
      </c>
    </row>
    <row r="52" spans="1:13" x14ac:dyDescent="0.35">
      <c r="A52" s="190" t="s">
        <v>519</v>
      </c>
      <c r="B52" s="81">
        <v>27</v>
      </c>
      <c r="C52" s="94">
        <v>35708</v>
      </c>
      <c r="D52" s="95">
        <v>39470.847000000002</v>
      </c>
      <c r="E52" s="92">
        <v>0.64100000000000001</v>
      </c>
      <c r="F52" s="93">
        <v>1.0509999999999999</v>
      </c>
      <c r="G52" s="169">
        <v>27</v>
      </c>
      <c r="H52" s="120">
        <v>0.372</v>
      </c>
      <c r="I52" s="120">
        <v>0.56499999999999995</v>
      </c>
      <c r="J52" s="120">
        <v>0.90400000000000003</v>
      </c>
      <c r="K52" s="120">
        <v>1.109</v>
      </c>
      <c r="L52" s="142">
        <v>1.395</v>
      </c>
    </row>
    <row r="53" spans="1:13" x14ac:dyDescent="0.35">
      <c r="A53" s="189" t="s">
        <v>520</v>
      </c>
      <c r="B53" s="125">
        <v>1</v>
      </c>
      <c r="C53" s="94" t="s">
        <v>473</v>
      </c>
      <c r="D53" s="95" t="s">
        <v>473</v>
      </c>
      <c r="E53" s="92" t="s">
        <v>473</v>
      </c>
      <c r="F53" s="93" t="s">
        <v>473</v>
      </c>
      <c r="G53" s="169">
        <v>1</v>
      </c>
      <c r="H53" s="120" t="s">
        <v>473</v>
      </c>
      <c r="I53" s="120" t="s">
        <v>473</v>
      </c>
      <c r="J53" s="120" t="s">
        <v>473</v>
      </c>
      <c r="K53" s="120" t="s">
        <v>473</v>
      </c>
      <c r="L53" s="142" t="s">
        <v>473</v>
      </c>
    </row>
    <row r="54" spans="1:13" x14ac:dyDescent="0.35">
      <c r="A54" s="188" t="s">
        <v>521</v>
      </c>
      <c r="B54" s="94">
        <v>23</v>
      </c>
      <c r="C54" s="94">
        <v>18836</v>
      </c>
      <c r="D54" s="95">
        <v>30938.743999999999</v>
      </c>
      <c r="E54" s="120">
        <v>0.42199999999999999</v>
      </c>
      <c r="F54" s="121">
        <v>0.70799999999999996</v>
      </c>
      <c r="G54" s="169">
        <v>23</v>
      </c>
      <c r="H54" s="120">
        <v>0.374</v>
      </c>
      <c r="I54" s="120">
        <v>0.40799999999999997</v>
      </c>
      <c r="J54" s="120">
        <v>0.60799999999999998</v>
      </c>
      <c r="K54" s="120">
        <v>0.753</v>
      </c>
      <c r="L54" s="142">
        <v>0.84099999999999997</v>
      </c>
    </row>
    <row r="55" spans="1:13" x14ac:dyDescent="0.35">
      <c r="A55" s="188" t="s">
        <v>522</v>
      </c>
      <c r="B55" s="94">
        <v>12</v>
      </c>
      <c r="C55" s="94">
        <v>10692</v>
      </c>
      <c r="D55" s="95">
        <v>12873.793</v>
      </c>
      <c r="E55" s="120">
        <v>0.54900000000000004</v>
      </c>
      <c r="F55" s="121">
        <v>1.169</v>
      </c>
      <c r="G55" s="169">
        <v>12</v>
      </c>
      <c r="H55" s="120" t="s">
        <v>473</v>
      </c>
      <c r="I55" s="120" t="s">
        <v>473</v>
      </c>
      <c r="J55" s="120">
        <v>0.84299999999999997</v>
      </c>
      <c r="K55" s="120" t="s">
        <v>473</v>
      </c>
      <c r="L55" s="142" t="s">
        <v>473</v>
      </c>
    </row>
    <row r="56" spans="1:13" x14ac:dyDescent="0.35">
      <c r="A56" s="188" t="s">
        <v>523</v>
      </c>
      <c r="B56" s="94">
        <v>1</v>
      </c>
      <c r="C56" s="94" t="s">
        <v>473</v>
      </c>
      <c r="D56" s="95" t="s">
        <v>473</v>
      </c>
      <c r="E56" s="92" t="s">
        <v>473</v>
      </c>
      <c r="F56" s="93" t="s">
        <v>473</v>
      </c>
      <c r="G56" s="169">
        <v>1</v>
      </c>
      <c r="H56" s="120" t="s">
        <v>473</v>
      </c>
      <c r="I56" s="120" t="s">
        <v>473</v>
      </c>
      <c r="J56" s="120" t="s">
        <v>473</v>
      </c>
      <c r="K56" s="120" t="s">
        <v>473</v>
      </c>
      <c r="L56" s="142" t="s">
        <v>473</v>
      </c>
    </row>
    <row r="57" spans="1:13" ht="15" thickBot="1" x14ac:dyDescent="0.4">
      <c r="A57" s="191" t="s">
        <v>524</v>
      </c>
      <c r="B57" s="146">
        <v>0</v>
      </c>
      <c r="C57" s="146" t="s">
        <v>473</v>
      </c>
      <c r="D57" s="147" t="s">
        <v>473</v>
      </c>
      <c r="E57" s="148" t="s">
        <v>473</v>
      </c>
      <c r="F57" s="149" t="s">
        <v>473</v>
      </c>
      <c r="G57" s="170">
        <v>0</v>
      </c>
      <c r="H57" s="148" t="s">
        <v>473</v>
      </c>
      <c r="I57" s="148" t="s">
        <v>473</v>
      </c>
      <c r="J57" s="148" t="s">
        <v>473</v>
      </c>
      <c r="K57" s="148" t="s">
        <v>473</v>
      </c>
      <c r="L57" s="151" t="s">
        <v>473</v>
      </c>
    </row>
    <row r="58" spans="1:13" ht="16.5" customHeight="1" x14ac:dyDescent="0.35">
      <c r="A58" s="265" t="s">
        <v>668</v>
      </c>
      <c r="B58" s="265"/>
      <c r="C58" s="265"/>
      <c r="D58" s="265"/>
      <c r="E58" s="265"/>
      <c r="F58" s="265"/>
      <c r="G58" s="265"/>
      <c r="H58" s="265"/>
      <c r="I58" s="265"/>
      <c r="J58" s="265"/>
      <c r="K58" s="265"/>
      <c r="L58" s="265"/>
      <c r="M58" s="98"/>
    </row>
    <row r="59" spans="1:13" x14ac:dyDescent="0.35">
      <c r="A59" s="267"/>
      <c r="B59" s="267"/>
      <c r="C59" s="267"/>
      <c r="D59" s="267"/>
      <c r="E59" s="267"/>
      <c r="F59" s="267"/>
      <c r="G59" s="267"/>
      <c r="H59" s="267"/>
      <c r="I59" s="267"/>
      <c r="J59" s="267"/>
      <c r="K59" s="267"/>
      <c r="L59" s="267"/>
      <c r="M59" s="98"/>
    </row>
    <row r="60" spans="1:13" x14ac:dyDescent="0.35">
      <c r="A60" s="216"/>
      <c r="B60" s="216"/>
      <c r="C60" s="185"/>
      <c r="D60" s="185"/>
      <c r="E60" s="84"/>
      <c r="F60" s="98"/>
      <c r="G60" s="98"/>
      <c r="H60" s="185"/>
      <c r="I60" s="98"/>
      <c r="J60" s="98"/>
      <c r="K60" s="98"/>
      <c r="L60" s="98"/>
      <c r="M60" s="98"/>
    </row>
    <row r="61" spans="1:13" x14ac:dyDescent="0.35">
      <c r="A61" s="216"/>
      <c r="B61" s="216"/>
      <c r="C61" s="185"/>
      <c r="D61" s="185"/>
      <c r="E61" s="84"/>
      <c r="F61" s="98"/>
      <c r="G61" s="98"/>
      <c r="H61" s="185"/>
      <c r="I61" s="98"/>
      <c r="J61" s="98"/>
      <c r="K61" s="98"/>
      <c r="L61" s="98"/>
      <c r="M61" s="98"/>
    </row>
    <row r="62" spans="1:13" ht="18.5" thickBot="1" x14ac:dyDescent="0.45">
      <c r="A62" s="131" t="s">
        <v>529</v>
      </c>
      <c r="B62" s="155"/>
      <c r="C62" s="155"/>
      <c r="D62" s="155"/>
      <c r="E62" s="155"/>
      <c r="F62" s="155"/>
      <c r="G62" s="155"/>
      <c r="H62" s="155"/>
      <c r="I62" s="155"/>
      <c r="J62" s="155"/>
      <c r="K62" s="155"/>
      <c r="L62" s="155"/>
      <c r="M62" s="155"/>
    </row>
    <row r="63" spans="1:13" ht="49" customHeight="1" thickBot="1" x14ac:dyDescent="0.4">
      <c r="A63" s="173"/>
      <c r="B63" s="175"/>
      <c r="C63" s="258" t="s">
        <v>167</v>
      </c>
      <c r="D63" s="259"/>
      <c r="E63" s="260" t="s">
        <v>468</v>
      </c>
      <c r="F63" s="261"/>
      <c r="G63" s="262" t="s">
        <v>469</v>
      </c>
      <c r="H63" s="263"/>
      <c r="I63" s="263"/>
      <c r="J63" s="263"/>
      <c r="K63" s="263"/>
      <c r="L63" s="264"/>
    </row>
    <row r="64" spans="1:13" ht="49" customHeight="1" x14ac:dyDescent="0.35">
      <c r="A64" s="217" t="s">
        <v>470</v>
      </c>
      <c r="B64" s="218" t="s">
        <v>471</v>
      </c>
      <c r="C64" s="177" t="s">
        <v>173</v>
      </c>
      <c r="D64" s="178" t="s">
        <v>174</v>
      </c>
      <c r="E64" s="179" t="s">
        <v>176</v>
      </c>
      <c r="F64" s="180" t="s">
        <v>177</v>
      </c>
      <c r="G64" s="179" t="s">
        <v>674</v>
      </c>
      <c r="H64" s="179" t="s">
        <v>180</v>
      </c>
      <c r="I64" s="179" t="s">
        <v>183</v>
      </c>
      <c r="J64" s="179" t="s">
        <v>188</v>
      </c>
      <c r="K64" s="179" t="s">
        <v>193</v>
      </c>
      <c r="L64" s="181" t="s">
        <v>196</v>
      </c>
    </row>
    <row r="65" spans="1:12" x14ac:dyDescent="0.35">
      <c r="A65" s="190" t="s">
        <v>472</v>
      </c>
      <c r="B65" s="81">
        <v>3</v>
      </c>
      <c r="C65" s="81" t="s">
        <v>473</v>
      </c>
      <c r="D65" s="95" t="s">
        <v>473</v>
      </c>
      <c r="E65" s="92" t="s">
        <v>473</v>
      </c>
      <c r="F65" s="93" t="s">
        <v>473</v>
      </c>
      <c r="G65" s="182">
        <v>2</v>
      </c>
      <c r="H65" s="183" t="s">
        <v>473</v>
      </c>
      <c r="I65" s="183" t="s">
        <v>473</v>
      </c>
      <c r="J65" s="183" t="s">
        <v>473</v>
      </c>
      <c r="K65" s="183" t="s">
        <v>473</v>
      </c>
      <c r="L65" s="184" t="s">
        <v>473</v>
      </c>
    </row>
    <row r="66" spans="1:12" x14ac:dyDescent="0.35">
      <c r="A66" s="188" t="s">
        <v>474</v>
      </c>
      <c r="B66" s="94">
        <v>9</v>
      </c>
      <c r="C66" s="94" t="s">
        <v>473</v>
      </c>
      <c r="D66" s="95" t="s">
        <v>473</v>
      </c>
      <c r="E66" s="92" t="s">
        <v>473</v>
      </c>
      <c r="F66" s="93" t="s">
        <v>473</v>
      </c>
      <c r="G66" s="169">
        <v>9</v>
      </c>
      <c r="H66" s="120" t="s">
        <v>473</v>
      </c>
      <c r="I66" s="120" t="s">
        <v>473</v>
      </c>
      <c r="J66" s="120" t="s">
        <v>473</v>
      </c>
      <c r="K66" s="120" t="s">
        <v>473</v>
      </c>
      <c r="L66" s="142" t="s">
        <v>473</v>
      </c>
    </row>
    <row r="67" spans="1:12" x14ac:dyDescent="0.35">
      <c r="A67" s="188" t="s">
        <v>475</v>
      </c>
      <c r="B67" s="94">
        <v>13</v>
      </c>
      <c r="C67" s="94">
        <v>3347</v>
      </c>
      <c r="D67" s="95">
        <v>1652.577</v>
      </c>
      <c r="E67" s="92">
        <v>0.32300000000000001</v>
      </c>
      <c r="F67" s="93">
        <v>2.2570000000000001</v>
      </c>
      <c r="G67" s="169">
        <v>10</v>
      </c>
      <c r="H67" s="120" t="s">
        <v>473</v>
      </c>
      <c r="I67" s="120" t="s">
        <v>473</v>
      </c>
      <c r="J67" s="120">
        <v>0.68100000000000005</v>
      </c>
      <c r="K67" s="120" t="s">
        <v>473</v>
      </c>
      <c r="L67" s="142" t="s">
        <v>473</v>
      </c>
    </row>
    <row r="68" spans="1:12" x14ac:dyDescent="0.35">
      <c r="A68" s="188" t="s">
        <v>476</v>
      </c>
      <c r="B68" s="94">
        <v>5</v>
      </c>
      <c r="C68" s="94" t="s">
        <v>473</v>
      </c>
      <c r="D68" s="95" t="s">
        <v>473</v>
      </c>
      <c r="E68" s="92" t="s">
        <v>473</v>
      </c>
      <c r="F68" s="93" t="s">
        <v>473</v>
      </c>
      <c r="G68" s="169">
        <v>5</v>
      </c>
      <c r="H68" s="120" t="s">
        <v>473</v>
      </c>
      <c r="I68" s="120" t="s">
        <v>473</v>
      </c>
      <c r="J68" s="120" t="s">
        <v>473</v>
      </c>
      <c r="K68" s="120" t="s">
        <v>473</v>
      </c>
      <c r="L68" s="142" t="s">
        <v>473</v>
      </c>
    </row>
    <row r="69" spans="1:12" x14ac:dyDescent="0.35">
      <c r="A69" s="188" t="s">
        <v>477</v>
      </c>
      <c r="B69" s="94">
        <v>95</v>
      </c>
      <c r="C69" s="94">
        <v>9043</v>
      </c>
      <c r="D69" s="95">
        <v>9320.2970000000005</v>
      </c>
      <c r="E69" s="120">
        <v>0.41799999999999998</v>
      </c>
      <c r="F69" s="121">
        <v>0.86099999999999999</v>
      </c>
      <c r="G69" s="169">
        <v>89</v>
      </c>
      <c r="H69" s="120">
        <v>0</v>
      </c>
      <c r="I69" s="120">
        <v>0.27700000000000002</v>
      </c>
      <c r="J69" s="120">
        <v>0.628</v>
      </c>
      <c r="K69" s="120">
        <v>1.2889999999999999</v>
      </c>
      <c r="L69" s="142">
        <v>2.335</v>
      </c>
    </row>
    <row r="70" spans="1:12" x14ac:dyDescent="0.35">
      <c r="A70" s="188" t="s">
        <v>478</v>
      </c>
      <c r="B70" s="94">
        <v>23</v>
      </c>
      <c r="C70" s="94">
        <v>1595</v>
      </c>
      <c r="D70" s="95">
        <v>1804.3869999999999</v>
      </c>
      <c r="E70" s="120">
        <v>0.17399999999999999</v>
      </c>
      <c r="F70" s="121">
        <v>1.165</v>
      </c>
      <c r="G70" s="169">
        <v>22</v>
      </c>
      <c r="H70" s="120">
        <v>0</v>
      </c>
      <c r="I70" s="120">
        <v>0.14499999999999999</v>
      </c>
      <c r="J70" s="120">
        <v>0.54849999999999999</v>
      </c>
      <c r="K70" s="120">
        <v>1.165</v>
      </c>
      <c r="L70" s="142">
        <v>1.897</v>
      </c>
    </row>
    <row r="71" spans="1:12" x14ac:dyDescent="0.35">
      <c r="A71" s="188" t="s">
        <v>479</v>
      </c>
      <c r="B71" s="94">
        <v>8</v>
      </c>
      <c r="C71" s="94" t="s">
        <v>473</v>
      </c>
      <c r="D71" s="95" t="s">
        <v>473</v>
      </c>
      <c r="E71" s="92" t="s">
        <v>473</v>
      </c>
      <c r="F71" s="93" t="s">
        <v>473</v>
      </c>
      <c r="G71" s="169">
        <v>8</v>
      </c>
      <c r="H71" s="120" t="s">
        <v>473</v>
      </c>
      <c r="I71" s="120" t="s">
        <v>473</v>
      </c>
      <c r="J71" s="120" t="s">
        <v>473</v>
      </c>
      <c r="K71" s="120" t="s">
        <v>473</v>
      </c>
      <c r="L71" s="142" t="s">
        <v>473</v>
      </c>
    </row>
    <row r="72" spans="1:12" x14ac:dyDescent="0.35">
      <c r="A72" s="188" t="s">
        <v>480</v>
      </c>
      <c r="B72" s="94">
        <v>2</v>
      </c>
      <c r="C72" s="94" t="s">
        <v>473</v>
      </c>
      <c r="D72" s="95" t="s">
        <v>473</v>
      </c>
      <c r="E72" s="92" t="s">
        <v>473</v>
      </c>
      <c r="F72" s="93" t="s">
        <v>473</v>
      </c>
      <c r="G72" s="169">
        <v>2</v>
      </c>
      <c r="H72" s="120" t="s">
        <v>473</v>
      </c>
      <c r="I72" s="120" t="s">
        <v>473</v>
      </c>
      <c r="J72" s="120" t="s">
        <v>473</v>
      </c>
      <c r="K72" s="120" t="s">
        <v>473</v>
      </c>
      <c r="L72" s="142" t="s">
        <v>473</v>
      </c>
    </row>
    <row r="73" spans="1:12" x14ac:dyDescent="0.35">
      <c r="A73" s="188" t="s">
        <v>481</v>
      </c>
      <c r="B73" s="94">
        <v>2</v>
      </c>
      <c r="C73" s="94" t="s">
        <v>473</v>
      </c>
      <c r="D73" s="95" t="s">
        <v>473</v>
      </c>
      <c r="E73" s="92" t="s">
        <v>473</v>
      </c>
      <c r="F73" s="93" t="s">
        <v>473</v>
      </c>
      <c r="G73" s="169">
        <v>2</v>
      </c>
      <c r="H73" s="120" t="s">
        <v>473</v>
      </c>
      <c r="I73" s="120" t="s">
        <v>473</v>
      </c>
      <c r="J73" s="120" t="s">
        <v>473</v>
      </c>
      <c r="K73" s="120" t="s">
        <v>473</v>
      </c>
      <c r="L73" s="142" t="s">
        <v>473</v>
      </c>
    </row>
    <row r="74" spans="1:12" x14ac:dyDescent="0.35">
      <c r="A74" s="188" t="s">
        <v>482</v>
      </c>
      <c r="B74" s="94">
        <v>34</v>
      </c>
      <c r="C74" s="94">
        <v>6404</v>
      </c>
      <c r="D74" s="95">
        <v>5512.7520000000004</v>
      </c>
      <c r="E74" s="120">
        <v>0.73399999999999999</v>
      </c>
      <c r="F74" s="121">
        <v>1.544</v>
      </c>
      <c r="G74" s="169">
        <v>34</v>
      </c>
      <c r="H74" s="120">
        <v>0.3</v>
      </c>
      <c r="I74" s="120">
        <v>0.61</v>
      </c>
      <c r="J74" s="120">
        <v>1.107</v>
      </c>
      <c r="K74" s="120">
        <v>1.5640000000000001</v>
      </c>
      <c r="L74" s="142">
        <v>3.0390000000000001</v>
      </c>
    </row>
    <row r="75" spans="1:12" x14ac:dyDescent="0.35">
      <c r="A75" s="188" t="s">
        <v>483</v>
      </c>
      <c r="B75" s="94">
        <v>27</v>
      </c>
      <c r="C75" s="94">
        <v>3811</v>
      </c>
      <c r="D75" s="95">
        <v>2250.8000000000002</v>
      </c>
      <c r="E75" s="92">
        <v>0.93200000000000005</v>
      </c>
      <c r="F75" s="93">
        <v>2.254</v>
      </c>
      <c r="G75" s="169">
        <v>25</v>
      </c>
      <c r="H75" s="120">
        <v>0</v>
      </c>
      <c r="I75" s="120">
        <v>0.755</v>
      </c>
      <c r="J75" s="120">
        <v>1.407</v>
      </c>
      <c r="K75" s="120">
        <v>2.3109999999999999</v>
      </c>
      <c r="L75" s="142">
        <v>4.2539999999999996</v>
      </c>
    </row>
    <row r="76" spans="1:12" x14ac:dyDescent="0.35">
      <c r="A76" s="188" t="s">
        <v>484</v>
      </c>
      <c r="B76" s="94">
        <v>1</v>
      </c>
      <c r="C76" s="94" t="s">
        <v>473</v>
      </c>
      <c r="D76" s="95" t="s">
        <v>473</v>
      </c>
      <c r="E76" s="92" t="s">
        <v>473</v>
      </c>
      <c r="F76" s="93" t="s">
        <v>473</v>
      </c>
      <c r="G76" s="169">
        <v>1</v>
      </c>
      <c r="H76" s="120" t="s">
        <v>473</v>
      </c>
      <c r="I76" s="120" t="s">
        <v>473</v>
      </c>
      <c r="J76" s="120" t="s">
        <v>473</v>
      </c>
      <c r="K76" s="120" t="s">
        <v>473</v>
      </c>
      <c r="L76" s="142" t="s">
        <v>473</v>
      </c>
    </row>
    <row r="77" spans="1:12" x14ac:dyDescent="0.35">
      <c r="A77" s="188" t="s">
        <v>485</v>
      </c>
      <c r="B77" s="94">
        <v>3</v>
      </c>
      <c r="C77" s="94" t="s">
        <v>473</v>
      </c>
      <c r="D77" s="95" t="s">
        <v>473</v>
      </c>
      <c r="E77" s="92" t="s">
        <v>473</v>
      </c>
      <c r="F77" s="93" t="s">
        <v>473</v>
      </c>
      <c r="G77" s="169">
        <v>3</v>
      </c>
      <c r="H77" s="120" t="s">
        <v>473</v>
      </c>
      <c r="I77" s="120" t="s">
        <v>473</v>
      </c>
      <c r="J77" s="120" t="s">
        <v>473</v>
      </c>
      <c r="K77" s="120" t="s">
        <v>473</v>
      </c>
      <c r="L77" s="142" t="s">
        <v>473</v>
      </c>
    </row>
    <row r="78" spans="1:12" x14ac:dyDescent="0.35">
      <c r="A78" s="188" t="s">
        <v>486</v>
      </c>
      <c r="B78" s="94">
        <v>6</v>
      </c>
      <c r="C78" s="94" t="s">
        <v>473</v>
      </c>
      <c r="D78" s="95" t="s">
        <v>473</v>
      </c>
      <c r="E78" s="92" t="s">
        <v>473</v>
      </c>
      <c r="F78" s="93" t="s">
        <v>473</v>
      </c>
      <c r="G78" s="169">
        <v>4</v>
      </c>
      <c r="H78" s="120" t="s">
        <v>473</v>
      </c>
      <c r="I78" s="120" t="s">
        <v>473</v>
      </c>
      <c r="J78" s="120" t="s">
        <v>473</v>
      </c>
      <c r="K78" s="120" t="s">
        <v>473</v>
      </c>
      <c r="L78" s="142" t="s">
        <v>473</v>
      </c>
    </row>
    <row r="79" spans="1:12" x14ac:dyDescent="0.35">
      <c r="A79" s="188" t="s">
        <v>487</v>
      </c>
      <c r="B79" s="94">
        <v>18</v>
      </c>
      <c r="C79" s="94">
        <v>2161</v>
      </c>
      <c r="D79" s="95">
        <v>2706.9250000000002</v>
      </c>
      <c r="E79" s="120">
        <v>0.21299999999999999</v>
      </c>
      <c r="F79" s="121">
        <v>0.85899999999999999</v>
      </c>
      <c r="G79" s="169">
        <v>17</v>
      </c>
      <c r="H79" s="120" t="s">
        <v>473</v>
      </c>
      <c r="I79" s="120" t="s">
        <v>473</v>
      </c>
      <c r="J79" s="120">
        <v>0.74299999999999999</v>
      </c>
      <c r="K79" s="120" t="s">
        <v>473</v>
      </c>
      <c r="L79" s="142" t="s">
        <v>473</v>
      </c>
    </row>
    <row r="80" spans="1:12" x14ac:dyDescent="0.35">
      <c r="A80" s="188" t="s">
        <v>488</v>
      </c>
      <c r="B80" s="94">
        <v>30</v>
      </c>
      <c r="C80" s="94">
        <v>2327</v>
      </c>
      <c r="D80" s="95">
        <v>2754.0140000000001</v>
      </c>
      <c r="E80" s="120">
        <v>0.27100000000000002</v>
      </c>
      <c r="F80" s="121">
        <v>0.874</v>
      </c>
      <c r="G80" s="169">
        <v>26</v>
      </c>
      <c r="H80" s="120">
        <v>0</v>
      </c>
      <c r="I80" s="120">
        <v>0.16400000000000001</v>
      </c>
      <c r="J80" s="120">
        <v>0.51600000000000001</v>
      </c>
      <c r="K80" s="120">
        <v>1.0469999999999999</v>
      </c>
      <c r="L80" s="142">
        <v>1.4950000000000001</v>
      </c>
    </row>
    <row r="81" spans="1:12" x14ac:dyDescent="0.35">
      <c r="A81" s="188" t="s">
        <v>489</v>
      </c>
      <c r="B81" s="94">
        <v>5</v>
      </c>
      <c r="C81" s="94" t="s">
        <v>473</v>
      </c>
      <c r="D81" s="95" t="s">
        <v>473</v>
      </c>
      <c r="E81" s="92" t="s">
        <v>473</v>
      </c>
      <c r="F81" s="93" t="s">
        <v>473</v>
      </c>
      <c r="G81" s="169">
        <v>4</v>
      </c>
      <c r="H81" s="120" t="s">
        <v>473</v>
      </c>
      <c r="I81" s="120" t="s">
        <v>473</v>
      </c>
      <c r="J81" s="120" t="s">
        <v>473</v>
      </c>
      <c r="K81" s="120" t="s">
        <v>473</v>
      </c>
      <c r="L81" s="142" t="s">
        <v>473</v>
      </c>
    </row>
    <row r="82" spans="1:12" x14ac:dyDescent="0.35">
      <c r="A82" s="188" t="s">
        <v>490</v>
      </c>
      <c r="B82" s="94">
        <v>17</v>
      </c>
      <c r="C82" s="94">
        <v>1794</v>
      </c>
      <c r="D82" s="95">
        <v>2331.9259999999999</v>
      </c>
      <c r="E82" s="120">
        <v>0.53200000000000003</v>
      </c>
      <c r="F82" s="121">
        <v>1.633</v>
      </c>
      <c r="G82" s="169">
        <v>16</v>
      </c>
      <c r="H82" s="120" t="s">
        <v>473</v>
      </c>
      <c r="I82" s="120" t="s">
        <v>473</v>
      </c>
      <c r="J82" s="120">
        <v>0.78200000000000003</v>
      </c>
      <c r="K82" s="120" t="s">
        <v>473</v>
      </c>
      <c r="L82" s="142" t="s">
        <v>473</v>
      </c>
    </row>
    <row r="83" spans="1:12" x14ac:dyDescent="0.35">
      <c r="A83" s="188" t="s">
        <v>491</v>
      </c>
      <c r="B83" s="94">
        <v>19</v>
      </c>
      <c r="C83" s="94">
        <v>3499</v>
      </c>
      <c r="D83" s="95">
        <v>1832.107</v>
      </c>
      <c r="E83" s="120">
        <v>0.435</v>
      </c>
      <c r="F83" s="121">
        <v>1.89</v>
      </c>
      <c r="G83" s="169">
        <v>19</v>
      </c>
      <c r="H83" s="120" t="s">
        <v>473</v>
      </c>
      <c r="I83" s="120" t="s">
        <v>473</v>
      </c>
      <c r="J83" s="120">
        <v>1.095</v>
      </c>
      <c r="K83" s="120" t="s">
        <v>473</v>
      </c>
      <c r="L83" s="142" t="s">
        <v>473</v>
      </c>
    </row>
    <row r="84" spans="1:12" x14ac:dyDescent="0.35">
      <c r="A84" s="188" t="s">
        <v>492</v>
      </c>
      <c r="B84" s="94">
        <v>12</v>
      </c>
      <c r="C84" s="94">
        <v>995</v>
      </c>
      <c r="D84" s="95">
        <v>1410.703</v>
      </c>
      <c r="E84" s="92">
        <v>0.29699999999999999</v>
      </c>
      <c r="F84" s="93">
        <v>1.133</v>
      </c>
      <c r="G84" s="169">
        <v>11</v>
      </c>
      <c r="H84" s="120" t="s">
        <v>473</v>
      </c>
      <c r="I84" s="120" t="s">
        <v>473</v>
      </c>
      <c r="J84" s="120">
        <v>0.45500000000000002</v>
      </c>
      <c r="K84" s="120" t="s">
        <v>473</v>
      </c>
      <c r="L84" s="142" t="s">
        <v>473</v>
      </c>
    </row>
    <row r="85" spans="1:12" x14ac:dyDescent="0.35">
      <c r="A85" s="188" t="s">
        <v>493</v>
      </c>
      <c r="B85" s="94">
        <v>12</v>
      </c>
      <c r="C85" s="94">
        <v>1151</v>
      </c>
      <c r="D85" s="95">
        <v>1024.482</v>
      </c>
      <c r="E85" s="92">
        <v>0.27400000000000002</v>
      </c>
      <c r="F85" s="93">
        <v>1.135</v>
      </c>
      <c r="G85" s="169">
        <v>12</v>
      </c>
      <c r="H85" s="120" t="s">
        <v>473</v>
      </c>
      <c r="I85" s="120" t="s">
        <v>473</v>
      </c>
      <c r="J85" s="120">
        <v>0.92149999999999999</v>
      </c>
      <c r="K85" s="120" t="s">
        <v>473</v>
      </c>
      <c r="L85" s="142" t="s">
        <v>473</v>
      </c>
    </row>
    <row r="86" spans="1:12" x14ac:dyDescent="0.35">
      <c r="A86" s="188" t="s">
        <v>494</v>
      </c>
      <c r="B86" s="94">
        <v>3</v>
      </c>
      <c r="C86" s="94" t="s">
        <v>473</v>
      </c>
      <c r="D86" s="95" t="s">
        <v>473</v>
      </c>
      <c r="E86" s="92" t="s">
        <v>473</v>
      </c>
      <c r="F86" s="93" t="s">
        <v>473</v>
      </c>
      <c r="G86" s="169">
        <v>3</v>
      </c>
      <c r="H86" s="120" t="s">
        <v>473</v>
      </c>
      <c r="I86" s="120" t="s">
        <v>473</v>
      </c>
      <c r="J86" s="120" t="s">
        <v>473</v>
      </c>
      <c r="K86" s="120" t="s">
        <v>473</v>
      </c>
      <c r="L86" s="142" t="s">
        <v>473</v>
      </c>
    </row>
    <row r="87" spans="1:12" x14ac:dyDescent="0.35">
      <c r="A87" s="188" t="s">
        <v>495</v>
      </c>
      <c r="B87" s="94">
        <v>14</v>
      </c>
      <c r="C87" s="94">
        <v>2833</v>
      </c>
      <c r="D87" s="95">
        <v>2319.7379999999998</v>
      </c>
      <c r="E87" s="120">
        <v>0.502</v>
      </c>
      <c r="F87" s="121">
        <v>2.653</v>
      </c>
      <c r="G87" s="169">
        <v>13</v>
      </c>
      <c r="H87" s="120" t="s">
        <v>473</v>
      </c>
      <c r="I87" s="120" t="s">
        <v>473</v>
      </c>
      <c r="J87" s="120">
        <v>0.96799999999999997</v>
      </c>
      <c r="K87" s="120" t="s">
        <v>473</v>
      </c>
      <c r="L87" s="142" t="s">
        <v>473</v>
      </c>
    </row>
    <row r="88" spans="1:12" x14ac:dyDescent="0.35">
      <c r="A88" s="188" t="s">
        <v>496</v>
      </c>
      <c r="B88" s="94">
        <v>17</v>
      </c>
      <c r="C88" s="94">
        <v>3326</v>
      </c>
      <c r="D88" s="95">
        <v>2240.8789999999999</v>
      </c>
      <c r="E88" s="92">
        <v>0.879</v>
      </c>
      <c r="F88" s="93">
        <v>2.367</v>
      </c>
      <c r="G88" s="169">
        <v>14</v>
      </c>
      <c r="H88" s="120" t="s">
        <v>473</v>
      </c>
      <c r="I88" s="120" t="s">
        <v>473</v>
      </c>
      <c r="J88" s="120">
        <v>1.2989999999999999</v>
      </c>
      <c r="K88" s="120" t="s">
        <v>473</v>
      </c>
      <c r="L88" s="142" t="s">
        <v>473</v>
      </c>
    </row>
    <row r="89" spans="1:12" x14ac:dyDescent="0.35">
      <c r="A89" s="188" t="s">
        <v>497</v>
      </c>
      <c r="B89" s="94">
        <v>21</v>
      </c>
      <c r="C89" s="94">
        <v>1901</v>
      </c>
      <c r="D89" s="95">
        <v>3764.5749999999998</v>
      </c>
      <c r="E89" s="120">
        <v>3.3000000000000002E-2</v>
      </c>
      <c r="F89" s="121">
        <v>0.746</v>
      </c>
      <c r="G89" s="169">
        <v>18</v>
      </c>
      <c r="H89" s="120" t="s">
        <v>473</v>
      </c>
      <c r="I89" s="120" t="s">
        <v>473</v>
      </c>
      <c r="J89" s="120">
        <v>0.40300000000000002</v>
      </c>
      <c r="K89" s="120" t="s">
        <v>473</v>
      </c>
      <c r="L89" s="142" t="s">
        <v>473</v>
      </c>
    </row>
    <row r="90" spans="1:12" x14ac:dyDescent="0.35">
      <c r="A90" s="188" t="s">
        <v>498</v>
      </c>
      <c r="B90" s="94">
        <v>7</v>
      </c>
      <c r="C90" s="94" t="s">
        <v>473</v>
      </c>
      <c r="D90" s="95" t="s">
        <v>473</v>
      </c>
      <c r="E90" s="92" t="s">
        <v>473</v>
      </c>
      <c r="F90" s="93" t="s">
        <v>473</v>
      </c>
      <c r="G90" s="169">
        <v>6</v>
      </c>
      <c r="H90" s="120" t="s">
        <v>473</v>
      </c>
      <c r="I90" s="120" t="s">
        <v>473</v>
      </c>
      <c r="J90" s="120" t="s">
        <v>473</v>
      </c>
      <c r="K90" s="120" t="s">
        <v>473</v>
      </c>
      <c r="L90" s="142" t="s">
        <v>473</v>
      </c>
    </row>
    <row r="91" spans="1:12" x14ac:dyDescent="0.35">
      <c r="A91" s="188" t="s">
        <v>499</v>
      </c>
      <c r="B91" s="94">
        <v>6</v>
      </c>
      <c r="C91" s="94" t="s">
        <v>473</v>
      </c>
      <c r="D91" s="95" t="s">
        <v>473</v>
      </c>
      <c r="E91" s="92" t="s">
        <v>473</v>
      </c>
      <c r="F91" s="93" t="s">
        <v>473</v>
      </c>
      <c r="G91" s="169">
        <v>6</v>
      </c>
      <c r="H91" s="120" t="s">
        <v>473</v>
      </c>
      <c r="I91" s="120" t="s">
        <v>473</v>
      </c>
      <c r="J91" s="120" t="s">
        <v>473</v>
      </c>
      <c r="K91" s="120" t="s">
        <v>473</v>
      </c>
      <c r="L91" s="142" t="s">
        <v>473</v>
      </c>
    </row>
    <row r="92" spans="1:12" x14ac:dyDescent="0.35">
      <c r="A92" s="188" t="s">
        <v>500</v>
      </c>
      <c r="B92" s="94">
        <v>27</v>
      </c>
      <c r="C92" s="94">
        <v>2509</v>
      </c>
      <c r="D92" s="95">
        <v>4664.0110000000004</v>
      </c>
      <c r="E92" s="120">
        <v>0.124</v>
      </c>
      <c r="F92" s="121">
        <v>0.79800000000000004</v>
      </c>
      <c r="G92" s="169">
        <v>23</v>
      </c>
      <c r="H92" s="120">
        <v>0</v>
      </c>
      <c r="I92" s="120">
        <v>0.11600000000000001</v>
      </c>
      <c r="J92" s="120">
        <v>0.46400000000000002</v>
      </c>
      <c r="K92" s="120">
        <v>0.81399999999999995</v>
      </c>
      <c r="L92" s="142">
        <v>2.2959999999999998</v>
      </c>
    </row>
    <row r="93" spans="1:12" x14ac:dyDescent="0.35">
      <c r="A93" s="188" t="s">
        <v>501</v>
      </c>
      <c r="B93" s="94">
        <v>4</v>
      </c>
      <c r="C93" s="94" t="s">
        <v>473</v>
      </c>
      <c r="D93" s="95" t="s">
        <v>473</v>
      </c>
      <c r="E93" s="92" t="s">
        <v>473</v>
      </c>
      <c r="F93" s="93" t="s">
        <v>473</v>
      </c>
      <c r="G93" s="169">
        <v>4</v>
      </c>
      <c r="H93" s="120" t="s">
        <v>473</v>
      </c>
      <c r="I93" s="120" t="s">
        <v>473</v>
      </c>
      <c r="J93" s="120" t="s">
        <v>473</v>
      </c>
      <c r="K93" s="120" t="s">
        <v>473</v>
      </c>
      <c r="L93" s="142" t="s">
        <v>473</v>
      </c>
    </row>
    <row r="94" spans="1:12" x14ac:dyDescent="0.35">
      <c r="A94" s="188" t="s">
        <v>502</v>
      </c>
      <c r="B94" s="94">
        <v>7</v>
      </c>
      <c r="C94" s="94" t="s">
        <v>473</v>
      </c>
      <c r="D94" s="95" t="s">
        <v>473</v>
      </c>
      <c r="E94" s="92" t="s">
        <v>473</v>
      </c>
      <c r="F94" s="93" t="s">
        <v>473</v>
      </c>
      <c r="G94" s="169">
        <v>7</v>
      </c>
      <c r="H94" s="120" t="s">
        <v>473</v>
      </c>
      <c r="I94" s="120" t="s">
        <v>473</v>
      </c>
      <c r="J94" s="120" t="s">
        <v>473</v>
      </c>
      <c r="K94" s="120" t="s">
        <v>473</v>
      </c>
      <c r="L94" s="142" t="s">
        <v>473</v>
      </c>
    </row>
    <row r="95" spans="1:12" x14ac:dyDescent="0.35">
      <c r="A95" s="188" t="s">
        <v>503</v>
      </c>
      <c r="B95" s="94">
        <v>1</v>
      </c>
      <c r="C95" s="94" t="s">
        <v>473</v>
      </c>
      <c r="D95" s="95" t="s">
        <v>473</v>
      </c>
      <c r="E95" s="92" t="s">
        <v>473</v>
      </c>
      <c r="F95" s="93" t="s">
        <v>473</v>
      </c>
      <c r="G95" s="169">
        <v>1</v>
      </c>
      <c r="H95" s="120" t="s">
        <v>473</v>
      </c>
      <c r="I95" s="120" t="s">
        <v>473</v>
      </c>
      <c r="J95" s="120" t="s">
        <v>473</v>
      </c>
      <c r="K95" s="120" t="s">
        <v>473</v>
      </c>
      <c r="L95" s="142" t="s">
        <v>473</v>
      </c>
    </row>
    <row r="96" spans="1:12" x14ac:dyDescent="0.35">
      <c r="A96" s="188" t="s">
        <v>504</v>
      </c>
      <c r="B96" s="94">
        <v>18</v>
      </c>
      <c r="C96" s="94">
        <v>1286</v>
      </c>
      <c r="D96" s="95">
        <v>2539.7710000000002</v>
      </c>
      <c r="E96" s="120">
        <v>0.23300000000000001</v>
      </c>
      <c r="F96" s="121">
        <v>0.61499999999999999</v>
      </c>
      <c r="G96" s="169">
        <v>16</v>
      </c>
      <c r="H96" s="120" t="s">
        <v>473</v>
      </c>
      <c r="I96" s="120" t="s">
        <v>473</v>
      </c>
      <c r="J96" s="120">
        <v>0.45500000000000002</v>
      </c>
      <c r="K96" s="120" t="s">
        <v>473</v>
      </c>
      <c r="L96" s="142" t="s">
        <v>473</v>
      </c>
    </row>
    <row r="97" spans="1:12" x14ac:dyDescent="0.35">
      <c r="A97" s="188" t="s">
        <v>505</v>
      </c>
      <c r="B97" s="94">
        <v>4</v>
      </c>
      <c r="C97" s="94" t="s">
        <v>473</v>
      </c>
      <c r="D97" s="95" t="s">
        <v>473</v>
      </c>
      <c r="E97" s="92" t="s">
        <v>473</v>
      </c>
      <c r="F97" s="93" t="s">
        <v>473</v>
      </c>
      <c r="G97" s="169">
        <v>4</v>
      </c>
      <c r="H97" s="120" t="s">
        <v>473</v>
      </c>
      <c r="I97" s="120" t="s">
        <v>473</v>
      </c>
      <c r="J97" s="120" t="s">
        <v>473</v>
      </c>
      <c r="K97" s="120" t="s">
        <v>473</v>
      </c>
      <c r="L97" s="142" t="s">
        <v>473</v>
      </c>
    </row>
    <row r="98" spans="1:12" x14ac:dyDescent="0.35">
      <c r="A98" s="188" t="s">
        <v>506</v>
      </c>
      <c r="B98" s="94">
        <v>7</v>
      </c>
      <c r="C98" s="94" t="s">
        <v>473</v>
      </c>
      <c r="D98" s="95" t="s">
        <v>473</v>
      </c>
      <c r="E98" s="92" t="s">
        <v>473</v>
      </c>
      <c r="F98" s="93" t="s">
        <v>473</v>
      </c>
      <c r="G98" s="169">
        <v>7</v>
      </c>
      <c r="H98" s="120" t="s">
        <v>473</v>
      </c>
      <c r="I98" s="120" t="s">
        <v>473</v>
      </c>
      <c r="J98" s="120" t="s">
        <v>473</v>
      </c>
      <c r="K98" s="120" t="s">
        <v>473</v>
      </c>
      <c r="L98" s="142" t="s">
        <v>473</v>
      </c>
    </row>
    <row r="99" spans="1:12" x14ac:dyDescent="0.35">
      <c r="A99" s="188" t="s">
        <v>507</v>
      </c>
      <c r="B99" s="94">
        <v>48</v>
      </c>
      <c r="C99" s="94">
        <v>5983</v>
      </c>
      <c r="D99" s="95">
        <v>7810.0559999999996</v>
      </c>
      <c r="E99" s="120">
        <v>0.53800000000000003</v>
      </c>
      <c r="F99" s="121">
        <v>1.325</v>
      </c>
      <c r="G99" s="169">
        <v>44</v>
      </c>
      <c r="H99" s="120">
        <v>0</v>
      </c>
      <c r="I99" s="120">
        <v>0.39150000000000001</v>
      </c>
      <c r="J99" s="120">
        <v>0.9385</v>
      </c>
      <c r="K99" s="120">
        <v>1.5035000000000001</v>
      </c>
      <c r="L99" s="142">
        <v>2.246</v>
      </c>
    </row>
    <row r="100" spans="1:12" x14ac:dyDescent="0.35">
      <c r="A100" s="188" t="s">
        <v>508</v>
      </c>
      <c r="B100" s="94">
        <v>23</v>
      </c>
      <c r="C100" s="94">
        <v>3053</v>
      </c>
      <c r="D100" s="95">
        <v>4151.5940000000001</v>
      </c>
      <c r="E100" s="120">
        <v>0</v>
      </c>
      <c r="F100" s="121">
        <v>0.88900000000000001</v>
      </c>
      <c r="G100" s="169">
        <v>18</v>
      </c>
      <c r="H100" s="120" t="s">
        <v>473</v>
      </c>
      <c r="I100" s="120" t="s">
        <v>473</v>
      </c>
      <c r="J100" s="120">
        <v>0.57450000000000001</v>
      </c>
      <c r="K100" s="120" t="s">
        <v>473</v>
      </c>
      <c r="L100" s="142" t="s">
        <v>473</v>
      </c>
    </row>
    <row r="101" spans="1:12" x14ac:dyDescent="0.35">
      <c r="A101" s="188" t="s">
        <v>509</v>
      </c>
      <c r="B101" s="94">
        <v>15</v>
      </c>
      <c r="C101" s="94" t="s">
        <v>473</v>
      </c>
      <c r="D101" s="95" t="s">
        <v>473</v>
      </c>
      <c r="E101" s="92" t="s">
        <v>473</v>
      </c>
      <c r="F101" s="93" t="s">
        <v>473</v>
      </c>
      <c r="G101" s="169">
        <v>9</v>
      </c>
      <c r="H101" s="120" t="s">
        <v>473</v>
      </c>
      <c r="I101" s="120" t="s">
        <v>473</v>
      </c>
      <c r="J101" s="120" t="s">
        <v>473</v>
      </c>
      <c r="K101" s="120" t="s">
        <v>473</v>
      </c>
      <c r="L101" s="142" t="s">
        <v>473</v>
      </c>
    </row>
    <row r="102" spans="1:12" x14ac:dyDescent="0.35">
      <c r="A102" s="188" t="s">
        <v>510</v>
      </c>
      <c r="B102" s="94">
        <v>8</v>
      </c>
      <c r="C102" s="94" t="s">
        <v>473</v>
      </c>
      <c r="D102" s="95" t="s">
        <v>473</v>
      </c>
      <c r="E102" s="92" t="s">
        <v>473</v>
      </c>
      <c r="F102" s="93" t="s">
        <v>473</v>
      </c>
      <c r="G102" s="169">
        <v>7</v>
      </c>
      <c r="H102" s="120" t="s">
        <v>473</v>
      </c>
      <c r="I102" s="120" t="s">
        <v>473</v>
      </c>
      <c r="J102" s="120" t="s">
        <v>473</v>
      </c>
      <c r="K102" s="120" t="s">
        <v>473</v>
      </c>
      <c r="L102" s="142" t="s">
        <v>473</v>
      </c>
    </row>
    <row r="103" spans="1:12" x14ac:dyDescent="0.35">
      <c r="A103" s="188" t="s">
        <v>511</v>
      </c>
      <c r="B103" s="94">
        <v>26</v>
      </c>
      <c r="C103" s="94">
        <v>3019</v>
      </c>
      <c r="D103" s="95">
        <v>2481.2750000000001</v>
      </c>
      <c r="E103" s="92">
        <v>0.35899999999999999</v>
      </c>
      <c r="F103" s="93">
        <v>1.133</v>
      </c>
      <c r="G103" s="169">
        <v>23</v>
      </c>
      <c r="H103" s="120">
        <v>0</v>
      </c>
      <c r="I103" s="120">
        <v>0.30399999999999999</v>
      </c>
      <c r="J103" s="120">
        <v>0.755</v>
      </c>
      <c r="K103" s="120">
        <v>1.2150000000000001</v>
      </c>
      <c r="L103" s="142">
        <v>1.7689999999999999</v>
      </c>
    </row>
    <row r="104" spans="1:12" x14ac:dyDescent="0.35">
      <c r="A104" s="188" t="s">
        <v>512</v>
      </c>
      <c r="B104" s="94">
        <v>1</v>
      </c>
      <c r="C104" s="94" t="s">
        <v>473</v>
      </c>
      <c r="D104" s="95" t="s">
        <v>473</v>
      </c>
      <c r="E104" s="92" t="s">
        <v>473</v>
      </c>
      <c r="F104" s="93" t="s">
        <v>473</v>
      </c>
      <c r="G104" s="169">
        <v>1</v>
      </c>
      <c r="H104" s="120" t="s">
        <v>473</v>
      </c>
      <c r="I104" s="120" t="s">
        <v>473</v>
      </c>
      <c r="J104" s="120" t="s">
        <v>473</v>
      </c>
      <c r="K104" s="120" t="s">
        <v>473</v>
      </c>
      <c r="L104" s="142" t="s">
        <v>473</v>
      </c>
    </row>
    <row r="105" spans="1:12" x14ac:dyDescent="0.35">
      <c r="A105" s="188" t="s">
        <v>513</v>
      </c>
      <c r="B105" s="94">
        <v>1</v>
      </c>
      <c r="C105" s="94" t="s">
        <v>473</v>
      </c>
      <c r="D105" s="95" t="s">
        <v>473</v>
      </c>
      <c r="E105" s="92" t="s">
        <v>473</v>
      </c>
      <c r="F105" s="93" t="s">
        <v>473</v>
      </c>
      <c r="G105" s="169">
        <v>1</v>
      </c>
      <c r="H105" s="120" t="s">
        <v>473</v>
      </c>
      <c r="I105" s="120" t="s">
        <v>473</v>
      </c>
      <c r="J105" s="120" t="s">
        <v>473</v>
      </c>
      <c r="K105" s="120" t="s">
        <v>473</v>
      </c>
      <c r="L105" s="142" t="s">
        <v>473</v>
      </c>
    </row>
    <row r="106" spans="1:12" x14ac:dyDescent="0.35">
      <c r="A106" s="188" t="s">
        <v>514</v>
      </c>
      <c r="B106" s="94">
        <v>8</v>
      </c>
      <c r="C106" s="94" t="s">
        <v>473</v>
      </c>
      <c r="D106" s="95" t="s">
        <v>473</v>
      </c>
      <c r="E106" s="92" t="s">
        <v>473</v>
      </c>
      <c r="F106" s="93" t="s">
        <v>473</v>
      </c>
      <c r="G106" s="169">
        <v>7</v>
      </c>
      <c r="H106" s="120" t="s">
        <v>473</v>
      </c>
      <c r="I106" s="120" t="s">
        <v>473</v>
      </c>
      <c r="J106" s="120" t="s">
        <v>473</v>
      </c>
      <c r="K106" s="120" t="s">
        <v>473</v>
      </c>
      <c r="L106" s="142" t="s">
        <v>473</v>
      </c>
    </row>
    <row r="107" spans="1:12" x14ac:dyDescent="0.35">
      <c r="A107" s="188" t="s">
        <v>515</v>
      </c>
      <c r="B107" s="94">
        <v>1</v>
      </c>
      <c r="C107" s="94" t="s">
        <v>473</v>
      </c>
      <c r="D107" s="95" t="s">
        <v>473</v>
      </c>
      <c r="E107" s="92" t="s">
        <v>473</v>
      </c>
      <c r="F107" s="93" t="s">
        <v>473</v>
      </c>
      <c r="G107" s="169">
        <v>1</v>
      </c>
      <c r="H107" s="120" t="s">
        <v>473</v>
      </c>
      <c r="I107" s="120" t="s">
        <v>473</v>
      </c>
      <c r="J107" s="120" t="s">
        <v>473</v>
      </c>
      <c r="K107" s="120" t="s">
        <v>473</v>
      </c>
      <c r="L107" s="142" t="s">
        <v>473</v>
      </c>
    </row>
    <row r="108" spans="1:12" x14ac:dyDescent="0.35">
      <c r="A108" s="188" t="s">
        <v>516</v>
      </c>
      <c r="B108" s="94">
        <v>17</v>
      </c>
      <c r="C108" s="94">
        <v>4629</v>
      </c>
      <c r="D108" s="95">
        <v>3270.375</v>
      </c>
      <c r="E108" s="120">
        <v>0.111</v>
      </c>
      <c r="F108" s="121">
        <v>3.2589999999999999</v>
      </c>
      <c r="G108" s="169">
        <v>16</v>
      </c>
      <c r="H108" s="120" t="s">
        <v>473</v>
      </c>
      <c r="I108" s="120" t="s">
        <v>473</v>
      </c>
      <c r="J108" s="120">
        <v>1.1815</v>
      </c>
      <c r="K108" s="120" t="s">
        <v>473</v>
      </c>
      <c r="L108" s="142" t="s">
        <v>473</v>
      </c>
    </row>
    <row r="109" spans="1:12" x14ac:dyDescent="0.35">
      <c r="A109" s="189" t="s">
        <v>517</v>
      </c>
      <c r="B109" s="94">
        <v>98</v>
      </c>
      <c r="C109" s="94">
        <v>11582</v>
      </c>
      <c r="D109" s="95">
        <v>14421.752</v>
      </c>
      <c r="E109" s="120">
        <v>0.34799999999999998</v>
      </c>
      <c r="F109" s="121">
        <v>0.79500000000000004</v>
      </c>
      <c r="G109" s="169">
        <v>97</v>
      </c>
      <c r="H109" s="120">
        <v>0</v>
      </c>
      <c r="I109" s="120">
        <v>0.19800000000000001</v>
      </c>
      <c r="J109" s="120">
        <v>0.48599999999999999</v>
      </c>
      <c r="K109" s="120">
        <v>1.0720000000000001</v>
      </c>
      <c r="L109" s="142">
        <v>2.2869999999999999</v>
      </c>
    </row>
    <row r="110" spans="1:12" x14ac:dyDescent="0.35">
      <c r="A110" s="190" t="s">
        <v>518</v>
      </c>
      <c r="B110" s="94">
        <v>10</v>
      </c>
      <c r="C110" s="94" t="s">
        <v>473</v>
      </c>
      <c r="D110" s="95" t="s">
        <v>473</v>
      </c>
      <c r="E110" s="92" t="s">
        <v>473</v>
      </c>
      <c r="F110" s="93" t="s">
        <v>473</v>
      </c>
      <c r="G110" s="169">
        <v>7</v>
      </c>
      <c r="H110" s="120" t="s">
        <v>473</v>
      </c>
      <c r="I110" s="120" t="s">
        <v>473</v>
      </c>
      <c r="J110" s="120" t="s">
        <v>473</v>
      </c>
      <c r="K110" s="120" t="s">
        <v>473</v>
      </c>
      <c r="L110" s="142" t="s">
        <v>473</v>
      </c>
    </row>
    <row r="111" spans="1:12" x14ac:dyDescent="0.35">
      <c r="A111" s="189" t="s">
        <v>519</v>
      </c>
      <c r="B111" s="94">
        <v>27</v>
      </c>
      <c r="C111" s="94">
        <v>2301</v>
      </c>
      <c r="D111" s="95">
        <v>3284.924</v>
      </c>
      <c r="E111" s="120">
        <v>0.221</v>
      </c>
      <c r="F111" s="121">
        <v>0.67500000000000004</v>
      </c>
      <c r="G111" s="169">
        <v>26</v>
      </c>
      <c r="H111" s="120">
        <v>0</v>
      </c>
      <c r="I111" s="120">
        <v>0.159</v>
      </c>
      <c r="J111" s="120">
        <v>0.40200000000000002</v>
      </c>
      <c r="K111" s="120">
        <v>0.72699999999999998</v>
      </c>
      <c r="L111" s="142">
        <v>1.7629999999999999</v>
      </c>
    </row>
    <row r="112" spans="1:12" x14ac:dyDescent="0.35">
      <c r="A112" s="188" t="s">
        <v>520</v>
      </c>
      <c r="B112" s="94">
        <v>1</v>
      </c>
      <c r="C112" s="94" t="s">
        <v>473</v>
      </c>
      <c r="D112" s="95" t="s">
        <v>473</v>
      </c>
      <c r="E112" s="92" t="s">
        <v>473</v>
      </c>
      <c r="F112" s="93" t="s">
        <v>473</v>
      </c>
      <c r="G112" s="169">
        <v>1</v>
      </c>
      <c r="H112" s="120" t="s">
        <v>473</v>
      </c>
      <c r="I112" s="120" t="s">
        <v>473</v>
      </c>
      <c r="J112" s="120" t="s">
        <v>473</v>
      </c>
      <c r="K112" s="120" t="s">
        <v>473</v>
      </c>
      <c r="L112" s="142" t="s">
        <v>473</v>
      </c>
    </row>
    <row r="113" spans="1:13" x14ac:dyDescent="0.35">
      <c r="A113" s="188" t="s">
        <v>521</v>
      </c>
      <c r="B113" s="94">
        <v>23</v>
      </c>
      <c r="C113" s="94">
        <v>602</v>
      </c>
      <c r="D113" s="95">
        <v>2237.8820000000001</v>
      </c>
      <c r="E113" s="120">
        <v>7.4999999999999997E-2</v>
      </c>
      <c r="F113" s="121">
        <v>0.41199999999999998</v>
      </c>
      <c r="G113" s="169">
        <v>21</v>
      </c>
      <c r="H113" s="120">
        <v>0</v>
      </c>
      <c r="I113" s="120">
        <v>7.4999999999999997E-2</v>
      </c>
      <c r="J113" s="120">
        <v>0.21299999999999999</v>
      </c>
      <c r="K113" s="120">
        <v>0.41199999999999998</v>
      </c>
      <c r="L113" s="142">
        <v>1.0680000000000001</v>
      </c>
    </row>
    <row r="114" spans="1:13" x14ac:dyDescent="0.35">
      <c r="A114" s="188" t="s">
        <v>522</v>
      </c>
      <c r="B114" s="94">
        <v>12</v>
      </c>
      <c r="C114" s="94" t="s">
        <v>473</v>
      </c>
      <c r="D114" s="95" t="s">
        <v>473</v>
      </c>
      <c r="E114" s="92" t="s">
        <v>473</v>
      </c>
      <c r="F114" s="93" t="s">
        <v>473</v>
      </c>
      <c r="G114" s="169">
        <v>8</v>
      </c>
      <c r="H114" s="120" t="s">
        <v>473</v>
      </c>
      <c r="I114" s="120" t="s">
        <v>473</v>
      </c>
      <c r="J114" s="120" t="s">
        <v>473</v>
      </c>
      <c r="K114" s="120" t="s">
        <v>473</v>
      </c>
      <c r="L114" s="142" t="s">
        <v>473</v>
      </c>
    </row>
    <row r="115" spans="1:13" x14ac:dyDescent="0.35">
      <c r="A115" s="188" t="s">
        <v>523</v>
      </c>
      <c r="B115" s="94">
        <v>1</v>
      </c>
      <c r="C115" s="94" t="s">
        <v>473</v>
      </c>
      <c r="D115" s="95" t="s">
        <v>473</v>
      </c>
      <c r="E115" s="92" t="s">
        <v>473</v>
      </c>
      <c r="F115" s="93" t="s">
        <v>473</v>
      </c>
      <c r="G115" s="169">
        <v>1</v>
      </c>
      <c r="H115" s="120" t="s">
        <v>473</v>
      </c>
      <c r="I115" s="120" t="s">
        <v>473</v>
      </c>
      <c r="J115" s="120" t="s">
        <v>473</v>
      </c>
      <c r="K115" s="120" t="s">
        <v>473</v>
      </c>
      <c r="L115" s="142" t="s">
        <v>473</v>
      </c>
    </row>
    <row r="116" spans="1:13" ht="15" thickBot="1" x14ac:dyDescent="0.4">
      <c r="A116" s="191" t="s">
        <v>524</v>
      </c>
      <c r="B116" s="146">
        <v>0</v>
      </c>
      <c r="C116" s="146" t="s">
        <v>473</v>
      </c>
      <c r="D116" s="147" t="s">
        <v>473</v>
      </c>
      <c r="E116" s="148" t="s">
        <v>473</v>
      </c>
      <c r="F116" s="149" t="s">
        <v>473</v>
      </c>
      <c r="G116" s="170">
        <v>0</v>
      </c>
      <c r="H116" s="148" t="s">
        <v>473</v>
      </c>
      <c r="I116" s="148" t="s">
        <v>473</v>
      </c>
      <c r="J116" s="148" t="s">
        <v>473</v>
      </c>
      <c r="K116" s="148" t="s">
        <v>473</v>
      </c>
      <c r="L116" s="151" t="s">
        <v>473</v>
      </c>
    </row>
    <row r="117" spans="1:13" ht="16.5" customHeight="1" x14ac:dyDescent="0.35">
      <c r="A117" s="265" t="s">
        <v>668</v>
      </c>
      <c r="B117" s="265"/>
      <c r="C117" s="265"/>
      <c r="D117" s="265"/>
      <c r="E117" s="265"/>
      <c r="F117" s="265"/>
      <c r="G117" s="265"/>
      <c r="H117" s="265"/>
      <c r="I117" s="265"/>
      <c r="J117" s="265"/>
      <c r="K117" s="265"/>
      <c r="L117" s="265"/>
      <c r="M117" s="98"/>
    </row>
    <row r="118" spans="1:13" x14ac:dyDescent="0.35">
      <c r="A118" s="267"/>
      <c r="B118" s="267"/>
      <c r="C118" s="267"/>
      <c r="D118" s="267"/>
      <c r="E118" s="267"/>
      <c r="F118" s="267"/>
      <c r="G118" s="267"/>
      <c r="H118" s="267"/>
      <c r="I118" s="267"/>
      <c r="J118" s="267"/>
      <c r="K118" s="267"/>
      <c r="L118" s="267"/>
      <c r="M118" s="98"/>
    </row>
    <row r="119" spans="1:13" x14ac:dyDescent="0.35">
      <c r="A119" s="216"/>
      <c r="B119" s="216"/>
      <c r="C119" s="185"/>
      <c r="D119" s="185"/>
      <c r="E119" s="84"/>
      <c r="F119" s="98"/>
      <c r="G119" s="98"/>
      <c r="H119" s="185"/>
      <c r="I119" s="98"/>
      <c r="J119" s="98"/>
      <c r="K119" s="98"/>
      <c r="L119" s="98"/>
      <c r="M119" s="98"/>
    </row>
    <row r="120" spans="1:13" x14ac:dyDescent="0.35">
      <c r="A120" s="216"/>
      <c r="B120" s="216"/>
      <c r="C120" s="185"/>
      <c r="D120" s="185"/>
      <c r="E120" s="84"/>
      <c r="F120" s="98"/>
      <c r="G120" s="98"/>
      <c r="H120" s="185"/>
      <c r="I120" s="98"/>
      <c r="J120" s="98"/>
      <c r="K120" s="98"/>
      <c r="L120" s="98"/>
      <c r="M120" s="98"/>
    </row>
    <row r="121" spans="1:13" ht="18.5" thickBot="1" x14ac:dyDescent="0.45">
      <c r="A121" s="131" t="s">
        <v>530</v>
      </c>
      <c r="B121" s="155"/>
      <c r="C121" s="155"/>
      <c r="D121" s="155"/>
      <c r="E121" s="155"/>
      <c r="F121" s="155"/>
      <c r="G121" s="155"/>
      <c r="H121" s="155"/>
      <c r="I121" s="155"/>
      <c r="J121" s="155"/>
      <c r="K121" s="155"/>
      <c r="L121" s="155"/>
      <c r="M121" s="155"/>
    </row>
    <row r="122" spans="1:13" ht="49" customHeight="1" thickBot="1" x14ac:dyDescent="0.4">
      <c r="A122" s="173"/>
      <c r="B122" s="175"/>
      <c r="C122" s="258" t="s">
        <v>167</v>
      </c>
      <c r="D122" s="259"/>
      <c r="E122" s="260" t="s">
        <v>468</v>
      </c>
      <c r="F122" s="261"/>
      <c r="G122" s="262" t="s">
        <v>469</v>
      </c>
      <c r="H122" s="263"/>
      <c r="I122" s="263"/>
      <c r="J122" s="263"/>
      <c r="K122" s="263"/>
      <c r="L122" s="264"/>
    </row>
    <row r="123" spans="1:13" ht="49" customHeight="1" x14ac:dyDescent="0.35">
      <c r="A123" s="187" t="s">
        <v>470</v>
      </c>
      <c r="B123" s="176" t="s">
        <v>471</v>
      </c>
      <c r="C123" s="177" t="s">
        <v>173</v>
      </c>
      <c r="D123" s="178" t="s">
        <v>174</v>
      </c>
      <c r="E123" s="179" t="s">
        <v>176</v>
      </c>
      <c r="F123" s="180" t="s">
        <v>177</v>
      </c>
      <c r="G123" s="179" t="s">
        <v>674</v>
      </c>
      <c r="H123" s="179" t="s">
        <v>180</v>
      </c>
      <c r="I123" s="179" t="s">
        <v>183</v>
      </c>
      <c r="J123" s="179" t="s">
        <v>188</v>
      </c>
      <c r="K123" s="179" t="s">
        <v>193</v>
      </c>
      <c r="L123" s="181" t="s">
        <v>196</v>
      </c>
    </row>
    <row r="124" spans="1:13" x14ac:dyDescent="0.35">
      <c r="A124" s="188" t="s">
        <v>472</v>
      </c>
      <c r="B124" s="94">
        <v>3</v>
      </c>
      <c r="C124" s="94" t="s">
        <v>473</v>
      </c>
      <c r="D124" s="95" t="s">
        <v>473</v>
      </c>
      <c r="E124" s="92" t="s">
        <v>473</v>
      </c>
      <c r="F124" s="93" t="s">
        <v>473</v>
      </c>
      <c r="G124" s="169">
        <v>1</v>
      </c>
      <c r="H124" s="120" t="s">
        <v>473</v>
      </c>
      <c r="I124" s="120" t="s">
        <v>473</v>
      </c>
      <c r="J124" s="120" t="s">
        <v>473</v>
      </c>
      <c r="K124" s="120" t="s">
        <v>473</v>
      </c>
      <c r="L124" s="142" t="s">
        <v>473</v>
      </c>
    </row>
    <row r="125" spans="1:13" x14ac:dyDescent="0.35">
      <c r="A125" s="188" t="s">
        <v>474</v>
      </c>
      <c r="B125" s="94">
        <v>9</v>
      </c>
      <c r="C125" s="94" t="s">
        <v>473</v>
      </c>
      <c r="D125" s="95" t="s">
        <v>473</v>
      </c>
      <c r="E125" s="92" t="s">
        <v>473</v>
      </c>
      <c r="F125" s="93" t="s">
        <v>473</v>
      </c>
      <c r="G125" s="169">
        <v>8</v>
      </c>
      <c r="H125" s="120" t="s">
        <v>473</v>
      </c>
      <c r="I125" s="120" t="s">
        <v>473</v>
      </c>
      <c r="J125" s="120" t="s">
        <v>473</v>
      </c>
      <c r="K125" s="120" t="s">
        <v>473</v>
      </c>
      <c r="L125" s="142" t="s">
        <v>473</v>
      </c>
    </row>
    <row r="126" spans="1:13" x14ac:dyDescent="0.35">
      <c r="A126" s="188" t="s">
        <v>475</v>
      </c>
      <c r="B126" s="94">
        <v>13</v>
      </c>
      <c r="C126" s="94" t="s">
        <v>473</v>
      </c>
      <c r="D126" s="95" t="s">
        <v>473</v>
      </c>
      <c r="E126" s="92" t="s">
        <v>473</v>
      </c>
      <c r="F126" s="93" t="s">
        <v>473</v>
      </c>
      <c r="G126" s="169">
        <v>9</v>
      </c>
      <c r="H126" s="120" t="s">
        <v>473</v>
      </c>
      <c r="I126" s="120" t="s">
        <v>473</v>
      </c>
      <c r="J126" s="120" t="s">
        <v>473</v>
      </c>
      <c r="K126" s="120" t="s">
        <v>473</v>
      </c>
      <c r="L126" s="142" t="s">
        <v>473</v>
      </c>
    </row>
    <row r="127" spans="1:13" x14ac:dyDescent="0.35">
      <c r="A127" s="188" t="s">
        <v>476</v>
      </c>
      <c r="B127" s="94">
        <v>5</v>
      </c>
      <c r="C127" s="94" t="s">
        <v>473</v>
      </c>
      <c r="D127" s="95" t="s">
        <v>473</v>
      </c>
      <c r="E127" s="92" t="s">
        <v>473</v>
      </c>
      <c r="F127" s="93" t="s">
        <v>473</v>
      </c>
      <c r="G127" s="169">
        <v>4</v>
      </c>
      <c r="H127" s="120" t="s">
        <v>473</v>
      </c>
      <c r="I127" s="120" t="s">
        <v>473</v>
      </c>
      <c r="J127" s="120" t="s">
        <v>473</v>
      </c>
      <c r="K127" s="120" t="s">
        <v>473</v>
      </c>
      <c r="L127" s="142" t="s">
        <v>473</v>
      </c>
    </row>
    <row r="128" spans="1:13" x14ac:dyDescent="0.35">
      <c r="A128" s="188" t="s">
        <v>477</v>
      </c>
      <c r="B128" s="94">
        <v>95</v>
      </c>
      <c r="C128" s="94">
        <v>12352</v>
      </c>
      <c r="D128" s="95">
        <v>8324.5439999999999</v>
      </c>
      <c r="E128" s="120">
        <v>0.438</v>
      </c>
      <c r="F128" s="121">
        <v>1.0900000000000001</v>
      </c>
      <c r="G128" s="169">
        <v>82</v>
      </c>
      <c r="H128" s="120">
        <v>0</v>
      </c>
      <c r="I128" s="120">
        <v>0.11799999999999999</v>
      </c>
      <c r="J128" s="120">
        <v>0.64649999999999996</v>
      </c>
      <c r="K128" s="120">
        <v>2.2890000000000001</v>
      </c>
      <c r="L128" s="142">
        <v>5.0149999999999997</v>
      </c>
    </row>
    <row r="129" spans="1:12" x14ac:dyDescent="0.35">
      <c r="A129" s="188" t="s">
        <v>478</v>
      </c>
      <c r="B129" s="94">
        <v>23</v>
      </c>
      <c r="C129" s="94">
        <v>1487</v>
      </c>
      <c r="D129" s="95">
        <v>1338.143</v>
      </c>
      <c r="E129" s="92">
        <v>0</v>
      </c>
      <c r="F129" s="93">
        <v>0.94599999999999995</v>
      </c>
      <c r="G129" s="169">
        <v>18</v>
      </c>
      <c r="H129" s="120" t="s">
        <v>473</v>
      </c>
      <c r="I129" s="120" t="s">
        <v>473</v>
      </c>
      <c r="J129" s="120">
        <v>0.53349999999999997</v>
      </c>
      <c r="K129" s="120" t="s">
        <v>473</v>
      </c>
      <c r="L129" s="142" t="s">
        <v>473</v>
      </c>
    </row>
    <row r="130" spans="1:12" x14ac:dyDescent="0.35">
      <c r="A130" s="188" t="s">
        <v>479</v>
      </c>
      <c r="B130" s="94">
        <v>8</v>
      </c>
      <c r="C130" s="94" t="s">
        <v>473</v>
      </c>
      <c r="D130" s="95" t="s">
        <v>473</v>
      </c>
      <c r="E130" s="92" t="s">
        <v>473</v>
      </c>
      <c r="F130" s="93" t="s">
        <v>473</v>
      </c>
      <c r="G130" s="169">
        <v>6</v>
      </c>
      <c r="H130" s="120" t="s">
        <v>473</v>
      </c>
      <c r="I130" s="120" t="s">
        <v>473</v>
      </c>
      <c r="J130" s="120" t="s">
        <v>473</v>
      </c>
      <c r="K130" s="120" t="s">
        <v>473</v>
      </c>
      <c r="L130" s="142" t="s">
        <v>473</v>
      </c>
    </row>
    <row r="131" spans="1:12" x14ac:dyDescent="0.35">
      <c r="A131" s="188" t="s">
        <v>480</v>
      </c>
      <c r="B131" s="94">
        <v>2</v>
      </c>
      <c r="C131" s="94" t="s">
        <v>473</v>
      </c>
      <c r="D131" s="95" t="s">
        <v>473</v>
      </c>
      <c r="E131" s="92" t="s">
        <v>473</v>
      </c>
      <c r="F131" s="93" t="s">
        <v>473</v>
      </c>
      <c r="G131" s="169">
        <v>2</v>
      </c>
      <c r="H131" s="120" t="s">
        <v>473</v>
      </c>
      <c r="I131" s="120" t="s">
        <v>473</v>
      </c>
      <c r="J131" s="120" t="s">
        <v>473</v>
      </c>
      <c r="K131" s="120" t="s">
        <v>473</v>
      </c>
      <c r="L131" s="142" t="s">
        <v>473</v>
      </c>
    </row>
    <row r="132" spans="1:12" x14ac:dyDescent="0.35">
      <c r="A132" s="188" t="s">
        <v>481</v>
      </c>
      <c r="B132" s="94">
        <v>2</v>
      </c>
      <c r="C132" s="94" t="s">
        <v>473</v>
      </c>
      <c r="D132" s="95" t="s">
        <v>473</v>
      </c>
      <c r="E132" s="92" t="s">
        <v>473</v>
      </c>
      <c r="F132" s="93" t="s">
        <v>473</v>
      </c>
      <c r="G132" s="169">
        <v>2</v>
      </c>
      <c r="H132" s="120" t="s">
        <v>473</v>
      </c>
      <c r="I132" s="120" t="s">
        <v>473</v>
      </c>
      <c r="J132" s="120" t="s">
        <v>473</v>
      </c>
      <c r="K132" s="120" t="s">
        <v>473</v>
      </c>
      <c r="L132" s="142" t="s">
        <v>473</v>
      </c>
    </row>
    <row r="133" spans="1:12" x14ac:dyDescent="0.35">
      <c r="A133" s="188" t="s">
        <v>482</v>
      </c>
      <c r="B133" s="94">
        <v>34</v>
      </c>
      <c r="C133" s="94">
        <v>11140</v>
      </c>
      <c r="D133" s="95">
        <v>3596.424</v>
      </c>
      <c r="E133" s="92">
        <v>2.0550000000000002</v>
      </c>
      <c r="F133" s="93">
        <v>4.2329999999999997</v>
      </c>
      <c r="G133" s="169">
        <v>31</v>
      </c>
      <c r="H133" s="120">
        <v>0.30199999999999999</v>
      </c>
      <c r="I133" s="120">
        <v>1.978</v>
      </c>
      <c r="J133" s="120">
        <v>2.754</v>
      </c>
      <c r="K133" s="120">
        <v>7.23</v>
      </c>
      <c r="L133" s="142">
        <v>11.138</v>
      </c>
    </row>
    <row r="134" spans="1:12" x14ac:dyDescent="0.35">
      <c r="A134" s="188" t="s">
        <v>483</v>
      </c>
      <c r="B134" s="94">
        <v>27</v>
      </c>
      <c r="C134" s="94">
        <v>2050</v>
      </c>
      <c r="D134" s="95">
        <v>2018.672</v>
      </c>
      <c r="E134" s="120">
        <v>0.26</v>
      </c>
      <c r="F134" s="121">
        <v>1.29</v>
      </c>
      <c r="G134" s="169">
        <v>23</v>
      </c>
      <c r="H134" s="120">
        <v>0</v>
      </c>
      <c r="I134" s="120">
        <v>0.158</v>
      </c>
      <c r="J134" s="120">
        <v>0.64600000000000002</v>
      </c>
      <c r="K134" s="120">
        <v>1.77</v>
      </c>
      <c r="L134" s="142">
        <v>1.9630000000000001</v>
      </c>
    </row>
    <row r="135" spans="1:12" x14ac:dyDescent="0.35">
      <c r="A135" s="188" t="s">
        <v>484</v>
      </c>
      <c r="B135" s="94">
        <v>1</v>
      </c>
      <c r="C135" s="94" t="s">
        <v>473</v>
      </c>
      <c r="D135" s="95" t="s">
        <v>473</v>
      </c>
      <c r="E135" s="92" t="s">
        <v>473</v>
      </c>
      <c r="F135" s="93" t="s">
        <v>473</v>
      </c>
      <c r="G135" s="169">
        <v>1</v>
      </c>
      <c r="H135" s="120" t="s">
        <v>473</v>
      </c>
      <c r="I135" s="120" t="s">
        <v>473</v>
      </c>
      <c r="J135" s="120" t="s">
        <v>473</v>
      </c>
      <c r="K135" s="120" t="s">
        <v>473</v>
      </c>
      <c r="L135" s="142" t="s">
        <v>473</v>
      </c>
    </row>
    <row r="136" spans="1:12" x14ac:dyDescent="0.35">
      <c r="A136" s="188" t="s">
        <v>485</v>
      </c>
      <c r="B136" s="94">
        <v>3</v>
      </c>
      <c r="C136" s="94" t="s">
        <v>473</v>
      </c>
      <c r="D136" s="95" t="s">
        <v>473</v>
      </c>
      <c r="E136" s="92" t="s">
        <v>473</v>
      </c>
      <c r="F136" s="93" t="s">
        <v>473</v>
      </c>
      <c r="G136" s="169">
        <v>3</v>
      </c>
      <c r="H136" s="120" t="s">
        <v>473</v>
      </c>
      <c r="I136" s="120" t="s">
        <v>473</v>
      </c>
      <c r="J136" s="120" t="s">
        <v>473</v>
      </c>
      <c r="K136" s="120" t="s">
        <v>473</v>
      </c>
      <c r="L136" s="142" t="s">
        <v>473</v>
      </c>
    </row>
    <row r="137" spans="1:12" x14ac:dyDescent="0.35">
      <c r="A137" s="188" t="s">
        <v>486</v>
      </c>
      <c r="B137" s="94">
        <v>6</v>
      </c>
      <c r="C137" s="94" t="s">
        <v>473</v>
      </c>
      <c r="D137" s="95" t="s">
        <v>473</v>
      </c>
      <c r="E137" s="92" t="s">
        <v>473</v>
      </c>
      <c r="F137" s="93" t="s">
        <v>473</v>
      </c>
      <c r="G137" s="169">
        <v>4</v>
      </c>
      <c r="H137" s="120" t="s">
        <v>473</v>
      </c>
      <c r="I137" s="120" t="s">
        <v>473</v>
      </c>
      <c r="J137" s="120" t="s">
        <v>473</v>
      </c>
      <c r="K137" s="120" t="s">
        <v>473</v>
      </c>
      <c r="L137" s="142" t="s">
        <v>473</v>
      </c>
    </row>
    <row r="138" spans="1:12" x14ac:dyDescent="0.35">
      <c r="A138" s="188" t="s">
        <v>487</v>
      </c>
      <c r="B138" s="94">
        <v>18</v>
      </c>
      <c r="C138" s="94">
        <v>1408</v>
      </c>
      <c r="D138" s="95">
        <v>2086.29</v>
      </c>
      <c r="E138" s="120">
        <v>0</v>
      </c>
      <c r="F138" s="121">
        <v>0.746</v>
      </c>
      <c r="G138" s="169">
        <v>17</v>
      </c>
      <c r="H138" s="120" t="s">
        <v>473</v>
      </c>
      <c r="I138" s="120" t="s">
        <v>473</v>
      </c>
      <c r="J138" s="120">
        <v>0.502</v>
      </c>
      <c r="K138" s="120" t="s">
        <v>473</v>
      </c>
      <c r="L138" s="142" t="s">
        <v>473</v>
      </c>
    </row>
    <row r="139" spans="1:12" x14ac:dyDescent="0.35">
      <c r="A139" s="188" t="s">
        <v>488</v>
      </c>
      <c r="B139" s="94">
        <v>30</v>
      </c>
      <c r="C139" s="94">
        <v>3147</v>
      </c>
      <c r="D139" s="95">
        <v>2544.1</v>
      </c>
      <c r="E139" s="120">
        <v>0.68600000000000005</v>
      </c>
      <c r="F139" s="121">
        <v>2.1110000000000002</v>
      </c>
      <c r="G139" s="169">
        <v>21</v>
      </c>
      <c r="H139" s="120">
        <v>0.31</v>
      </c>
      <c r="I139" s="120">
        <v>0.68600000000000005</v>
      </c>
      <c r="J139" s="120">
        <v>1.028</v>
      </c>
      <c r="K139" s="120">
        <v>2.1110000000000002</v>
      </c>
      <c r="L139" s="142">
        <v>2.4550000000000001</v>
      </c>
    </row>
    <row r="140" spans="1:12" x14ac:dyDescent="0.35">
      <c r="A140" s="188" t="s">
        <v>489</v>
      </c>
      <c r="B140" s="94">
        <v>5</v>
      </c>
      <c r="C140" s="94" t="s">
        <v>473</v>
      </c>
      <c r="D140" s="95" t="s">
        <v>473</v>
      </c>
      <c r="E140" s="92" t="s">
        <v>473</v>
      </c>
      <c r="F140" s="93" t="s">
        <v>473</v>
      </c>
      <c r="G140" s="169">
        <v>4</v>
      </c>
      <c r="H140" s="120" t="s">
        <v>473</v>
      </c>
      <c r="I140" s="120" t="s">
        <v>473</v>
      </c>
      <c r="J140" s="120" t="s">
        <v>473</v>
      </c>
      <c r="K140" s="120" t="s">
        <v>473</v>
      </c>
      <c r="L140" s="142" t="s">
        <v>473</v>
      </c>
    </row>
    <row r="141" spans="1:12" x14ac:dyDescent="0.35">
      <c r="A141" s="188" t="s">
        <v>490</v>
      </c>
      <c r="B141" s="94">
        <v>17</v>
      </c>
      <c r="C141" s="94">
        <v>1603</v>
      </c>
      <c r="D141" s="95">
        <v>2185.7800000000002</v>
      </c>
      <c r="E141" s="120">
        <v>0.04</v>
      </c>
      <c r="F141" s="121">
        <v>1.421</v>
      </c>
      <c r="G141" s="169">
        <v>14</v>
      </c>
      <c r="H141" s="120" t="s">
        <v>473</v>
      </c>
      <c r="I141" s="120" t="s">
        <v>473</v>
      </c>
      <c r="J141" s="120">
        <v>0.51249999999999996</v>
      </c>
      <c r="K141" s="120" t="s">
        <v>473</v>
      </c>
      <c r="L141" s="142" t="s">
        <v>473</v>
      </c>
    </row>
    <row r="142" spans="1:12" x14ac:dyDescent="0.35">
      <c r="A142" s="188" t="s">
        <v>491</v>
      </c>
      <c r="B142" s="94">
        <v>19</v>
      </c>
      <c r="C142" s="94">
        <v>3138</v>
      </c>
      <c r="D142" s="95">
        <v>1089.21</v>
      </c>
      <c r="E142" s="120">
        <v>0.22600000000000001</v>
      </c>
      <c r="F142" s="121">
        <v>2.7389999999999999</v>
      </c>
      <c r="G142" s="169">
        <v>17</v>
      </c>
      <c r="H142" s="120" t="s">
        <v>473</v>
      </c>
      <c r="I142" s="120" t="s">
        <v>473</v>
      </c>
      <c r="J142" s="120">
        <v>2.3079999999999998</v>
      </c>
      <c r="K142" s="120" t="s">
        <v>473</v>
      </c>
      <c r="L142" s="142" t="s">
        <v>473</v>
      </c>
    </row>
    <row r="143" spans="1:12" x14ac:dyDescent="0.35">
      <c r="A143" s="188" t="s">
        <v>492</v>
      </c>
      <c r="B143" s="94">
        <v>12</v>
      </c>
      <c r="C143" s="94">
        <v>2646</v>
      </c>
      <c r="D143" s="95">
        <v>1169.9259999999999</v>
      </c>
      <c r="E143" s="92">
        <v>0.76500000000000001</v>
      </c>
      <c r="F143" s="93">
        <v>4.6470000000000002</v>
      </c>
      <c r="G143" s="169">
        <v>11</v>
      </c>
      <c r="H143" s="120" t="s">
        <v>473</v>
      </c>
      <c r="I143" s="120" t="s">
        <v>473</v>
      </c>
      <c r="J143" s="120">
        <v>2.0379999999999998</v>
      </c>
      <c r="K143" s="120" t="s">
        <v>473</v>
      </c>
      <c r="L143" s="142" t="s">
        <v>473</v>
      </c>
    </row>
    <row r="144" spans="1:12" x14ac:dyDescent="0.35">
      <c r="A144" s="188" t="s">
        <v>493</v>
      </c>
      <c r="B144" s="94">
        <v>12</v>
      </c>
      <c r="C144" s="94">
        <v>1422</v>
      </c>
      <c r="D144" s="95">
        <v>931.20899999999995</v>
      </c>
      <c r="E144" s="92">
        <v>0</v>
      </c>
      <c r="F144" s="93">
        <v>1.9810000000000001</v>
      </c>
      <c r="G144" s="169">
        <v>10</v>
      </c>
      <c r="H144" s="120" t="s">
        <v>473</v>
      </c>
      <c r="I144" s="120" t="s">
        <v>473</v>
      </c>
      <c r="J144" s="120">
        <v>0.75700000000000001</v>
      </c>
      <c r="K144" s="120" t="s">
        <v>473</v>
      </c>
      <c r="L144" s="142" t="s">
        <v>473</v>
      </c>
    </row>
    <row r="145" spans="1:12" x14ac:dyDescent="0.35">
      <c r="A145" s="188" t="s">
        <v>494</v>
      </c>
      <c r="B145" s="94">
        <v>3</v>
      </c>
      <c r="C145" s="94" t="s">
        <v>473</v>
      </c>
      <c r="D145" s="95" t="s">
        <v>473</v>
      </c>
      <c r="E145" s="92" t="s">
        <v>473</v>
      </c>
      <c r="F145" s="93" t="s">
        <v>473</v>
      </c>
      <c r="G145" s="169">
        <v>3</v>
      </c>
      <c r="H145" s="120" t="s">
        <v>473</v>
      </c>
      <c r="I145" s="120" t="s">
        <v>473</v>
      </c>
      <c r="J145" s="120" t="s">
        <v>473</v>
      </c>
      <c r="K145" s="120" t="s">
        <v>473</v>
      </c>
      <c r="L145" s="142" t="s">
        <v>473</v>
      </c>
    </row>
    <row r="146" spans="1:12" x14ac:dyDescent="0.35">
      <c r="A146" s="188" t="s">
        <v>495</v>
      </c>
      <c r="B146" s="94">
        <v>14</v>
      </c>
      <c r="C146" s="94">
        <v>2545</v>
      </c>
      <c r="D146" s="95">
        <v>2067.8069999999998</v>
      </c>
      <c r="E146" s="92">
        <v>1.1619999999999999</v>
      </c>
      <c r="F146" s="93">
        <v>6.0110000000000001</v>
      </c>
      <c r="G146" s="169">
        <v>11</v>
      </c>
      <c r="H146" s="120" t="s">
        <v>473</v>
      </c>
      <c r="I146" s="120" t="s">
        <v>473</v>
      </c>
      <c r="J146" s="120">
        <v>2.851</v>
      </c>
      <c r="K146" s="120" t="s">
        <v>473</v>
      </c>
      <c r="L146" s="142" t="s">
        <v>473</v>
      </c>
    </row>
    <row r="147" spans="1:12" x14ac:dyDescent="0.35">
      <c r="A147" s="188" t="s">
        <v>496</v>
      </c>
      <c r="B147" s="94">
        <v>17</v>
      </c>
      <c r="C147" s="94">
        <v>1542</v>
      </c>
      <c r="D147" s="95">
        <v>1691.2860000000001</v>
      </c>
      <c r="E147" s="92">
        <v>0</v>
      </c>
      <c r="F147" s="93">
        <v>1.0669999999999999</v>
      </c>
      <c r="G147" s="169">
        <v>13</v>
      </c>
      <c r="H147" s="120" t="s">
        <v>473</v>
      </c>
      <c r="I147" s="120" t="s">
        <v>473</v>
      </c>
      <c r="J147" s="120">
        <v>0.217</v>
      </c>
      <c r="K147" s="120" t="s">
        <v>473</v>
      </c>
      <c r="L147" s="142" t="s">
        <v>473</v>
      </c>
    </row>
    <row r="148" spans="1:12" x14ac:dyDescent="0.35">
      <c r="A148" s="188" t="s">
        <v>497</v>
      </c>
      <c r="B148" s="94">
        <v>21</v>
      </c>
      <c r="C148" s="94">
        <v>2504</v>
      </c>
      <c r="D148" s="95">
        <v>3579.2130000000002</v>
      </c>
      <c r="E148" s="120">
        <v>0</v>
      </c>
      <c r="F148" s="121">
        <v>0.63700000000000001</v>
      </c>
      <c r="G148" s="169">
        <v>17</v>
      </c>
      <c r="H148" s="120" t="s">
        <v>473</v>
      </c>
      <c r="I148" s="120" t="s">
        <v>473</v>
      </c>
      <c r="J148" s="120">
        <v>0.47499999999999998</v>
      </c>
      <c r="K148" s="120" t="s">
        <v>473</v>
      </c>
      <c r="L148" s="142" t="s">
        <v>473</v>
      </c>
    </row>
    <row r="149" spans="1:12" x14ac:dyDescent="0.35">
      <c r="A149" s="188" t="s">
        <v>498</v>
      </c>
      <c r="B149" s="94">
        <v>7</v>
      </c>
      <c r="C149" s="94" t="s">
        <v>473</v>
      </c>
      <c r="D149" s="95" t="s">
        <v>473</v>
      </c>
      <c r="E149" s="92" t="s">
        <v>473</v>
      </c>
      <c r="F149" s="93" t="s">
        <v>473</v>
      </c>
      <c r="G149" s="169">
        <v>5</v>
      </c>
      <c r="H149" s="120" t="s">
        <v>473</v>
      </c>
      <c r="I149" s="120" t="s">
        <v>473</v>
      </c>
      <c r="J149" s="120" t="s">
        <v>473</v>
      </c>
      <c r="K149" s="120" t="s">
        <v>473</v>
      </c>
      <c r="L149" s="142" t="s">
        <v>473</v>
      </c>
    </row>
    <row r="150" spans="1:12" x14ac:dyDescent="0.35">
      <c r="A150" s="188" t="s">
        <v>499</v>
      </c>
      <c r="B150" s="94">
        <v>6</v>
      </c>
      <c r="C150" s="94" t="s">
        <v>473</v>
      </c>
      <c r="D150" s="95" t="s">
        <v>473</v>
      </c>
      <c r="E150" s="92" t="s">
        <v>473</v>
      </c>
      <c r="F150" s="93" t="s">
        <v>473</v>
      </c>
      <c r="G150" s="169">
        <v>5</v>
      </c>
      <c r="H150" s="120" t="s">
        <v>473</v>
      </c>
      <c r="I150" s="120" t="s">
        <v>473</v>
      </c>
      <c r="J150" s="120" t="s">
        <v>473</v>
      </c>
      <c r="K150" s="120" t="s">
        <v>473</v>
      </c>
      <c r="L150" s="142" t="s">
        <v>473</v>
      </c>
    </row>
    <row r="151" spans="1:12" x14ac:dyDescent="0.35">
      <c r="A151" s="188" t="s">
        <v>500</v>
      </c>
      <c r="B151" s="94">
        <v>27</v>
      </c>
      <c r="C151" s="94">
        <v>3307</v>
      </c>
      <c r="D151" s="95">
        <v>4176.3710000000001</v>
      </c>
      <c r="E151" s="92">
        <v>0.11700000000000001</v>
      </c>
      <c r="F151" s="93">
        <v>0.93899999999999995</v>
      </c>
      <c r="G151" s="169">
        <v>23</v>
      </c>
      <c r="H151" s="120">
        <v>0</v>
      </c>
      <c r="I151" s="120">
        <v>4.7E-2</v>
      </c>
      <c r="J151" s="120">
        <v>0.46800000000000003</v>
      </c>
      <c r="K151" s="120">
        <v>0.94299999999999995</v>
      </c>
      <c r="L151" s="142">
        <v>1.343</v>
      </c>
    </row>
    <row r="152" spans="1:12" x14ac:dyDescent="0.35">
      <c r="A152" s="188" t="s">
        <v>501</v>
      </c>
      <c r="B152" s="94">
        <v>4</v>
      </c>
      <c r="C152" s="94" t="s">
        <v>473</v>
      </c>
      <c r="D152" s="95" t="s">
        <v>473</v>
      </c>
      <c r="E152" s="92" t="s">
        <v>473</v>
      </c>
      <c r="F152" s="93" t="s">
        <v>473</v>
      </c>
      <c r="G152" s="169">
        <v>4</v>
      </c>
      <c r="H152" s="120" t="s">
        <v>473</v>
      </c>
      <c r="I152" s="120" t="s">
        <v>473</v>
      </c>
      <c r="J152" s="120" t="s">
        <v>473</v>
      </c>
      <c r="K152" s="120" t="s">
        <v>473</v>
      </c>
      <c r="L152" s="142" t="s">
        <v>473</v>
      </c>
    </row>
    <row r="153" spans="1:12" x14ac:dyDescent="0.35">
      <c r="A153" s="188" t="s">
        <v>502</v>
      </c>
      <c r="B153" s="94">
        <v>7</v>
      </c>
      <c r="C153" s="94" t="s">
        <v>473</v>
      </c>
      <c r="D153" s="95" t="s">
        <v>473</v>
      </c>
      <c r="E153" s="92" t="s">
        <v>473</v>
      </c>
      <c r="F153" s="93" t="s">
        <v>473</v>
      </c>
      <c r="G153" s="169">
        <v>5</v>
      </c>
      <c r="H153" s="120" t="s">
        <v>473</v>
      </c>
      <c r="I153" s="120" t="s">
        <v>473</v>
      </c>
      <c r="J153" s="120" t="s">
        <v>473</v>
      </c>
      <c r="K153" s="120" t="s">
        <v>473</v>
      </c>
      <c r="L153" s="142" t="s">
        <v>473</v>
      </c>
    </row>
    <row r="154" spans="1:12" x14ac:dyDescent="0.35">
      <c r="A154" s="188" t="s">
        <v>503</v>
      </c>
      <c r="B154" s="94">
        <v>1</v>
      </c>
      <c r="C154" s="94" t="s">
        <v>473</v>
      </c>
      <c r="D154" s="95" t="s">
        <v>473</v>
      </c>
      <c r="E154" s="92" t="s">
        <v>473</v>
      </c>
      <c r="F154" s="93" t="s">
        <v>473</v>
      </c>
      <c r="G154" s="169" t="s">
        <v>656</v>
      </c>
      <c r="H154" s="120" t="s">
        <v>473</v>
      </c>
      <c r="I154" s="120" t="s">
        <v>473</v>
      </c>
      <c r="J154" s="120" t="s">
        <v>473</v>
      </c>
      <c r="K154" s="120" t="s">
        <v>473</v>
      </c>
      <c r="L154" s="142" t="s">
        <v>473</v>
      </c>
    </row>
    <row r="155" spans="1:12" x14ac:dyDescent="0.35">
      <c r="A155" s="188" t="s">
        <v>504</v>
      </c>
      <c r="B155" s="94">
        <v>18</v>
      </c>
      <c r="C155" s="94">
        <v>1470</v>
      </c>
      <c r="D155" s="95">
        <v>2016.2629999999999</v>
      </c>
      <c r="E155" s="120">
        <v>0.15</v>
      </c>
      <c r="F155" s="121">
        <v>1.865</v>
      </c>
      <c r="G155" s="169">
        <v>16</v>
      </c>
      <c r="H155" s="120" t="s">
        <v>473</v>
      </c>
      <c r="I155" s="120" t="s">
        <v>473</v>
      </c>
      <c r="J155" s="120">
        <v>0.70799999999999996</v>
      </c>
      <c r="K155" s="120" t="s">
        <v>473</v>
      </c>
      <c r="L155" s="142" t="s">
        <v>473</v>
      </c>
    </row>
    <row r="156" spans="1:12" x14ac:dyDescent="0.35">
      <c r="A156" s="188" t="s">
        <v>505</v>
      </c>
      <c r="B156" s="94">
        <v>4</v>
      </c>
      <c r="C156" s="94" t="s">
        <v>473</v>
      </c>
      <c r="D156" s="95" t="s">
        <v>473</v>
      </c>
      <c r="E156" s="92" t="s">
        <v>473</v>
      </c>
      <c r="F156" s="93" t="s">
        <v>473</v>
      </c>
      <c r="G156" s="169">
        <v>4</v>
      </c>
      <c r="H156" s="120" t="s">
        <v>473</v>
      </c>
      <c r="I156" s="120" t="s">
        <v>473</v>
      </c>
      <c r="J156" s="120" t="s">
        <v>473</v>
      </c>
      <c r="K156" s="120" t="s">
        <v>473</v>
      </c>
      <c r="L156" s="142" t="s">
        <v>473</v>
      </c>
    </row>
    <row r="157" spans="1:12" x14ac:dyDescent="0.35">
      <c r="A157" s="188" t="s">
        <v>506</v>
      </c>
      <c r="B157" s="94">
        <v>7</v>
      </c>
      <c r="C157" s="94" t="s">
        <v>473</v>
      </c>
      <c r="D157" s="95" t="s">
        <v>473</v>
      </c>
      <c r="E157" s="92" t="s">
        <v>473</v>
      </c>
      <c r="F157" s="93" t="s">
        <v>473</v>
      </c>
      <c r="G157" s="169">
        <v>7</v>
      </c>
      <c r="H157" s="120" t="s">
        <v>473</v>
      </c>
      <c r="I157" s="120" t="s">
        <v>473</v>
      </c>
      <c r="J157" s="120" t="s">
        <v>473</v>
      </c>
      <c r="K157" s="120" t="s">
        <v>473</v>
      </c>
      <c r="L157" s="142" t="s">
        <v>473</v>
      </c>
    </row>
    <row r="158" spans="1:12" x14ac:dyDescent="0.35">
      <c r="A158" s="188" t="s">
        <v>507</v>
      </c>
      <c r="B158" s="94">
        <v>48</v>
      </c>
      <c r="C158" s="94">
        <v>11611</v>
      </c>
      <c r="D158" s="95">
        <v>7855.8270000000002</v>
      </c>
      <c r="E158" s="120">
        <v>1.1100000000000001</v>
      </c>
      <c r="F158" s="121">
        <v>2.9409999999999998</v>
      </c>
      <c r="G158" s="169">
        <v>42</v>
      </c>
      <c r="H158" s="120">
        <v>0.20799999999999999</v>
      </c>
      <c r="I158" s="120">
        <v>0.79200000000000004</v>
      </c>
      <c r="J158" s="120">
        <v>1.9085000000000001</v>
      </c>
      <c r="K158" s="120">
        <v>3.7490000000000001</v>
      </c>
      <c r="L158" s="142">
        <v>5.6660000000000004</v>
      </c>
    </row>
    <row r="159" spans="1:12" x14ac:dyDescent="0.35">
      <c r="A159" s="188" t="s">
        <v>508</v>
      </c>
      <c r="B159" s="94">
        <v>23</v>
      </c>
      <c r="C159" s="94">
        <v>3981</v>
      </c>
      <c r="D159" s="95">
        <v>3635.5129999999999</v>
      </c>
      <c r="E159" s="120">
        <v>5.5E-2</v>
      </c>
      <c r="F159" s="121">
        <v>2.4900000000000002</v>
      </c>
      <c r="G159" s="169">
        <v>16</v>
      </c>
      <c r="H159" s="120" t="s">
        <v>473</v>
      </c>
      <c r="I159" s="120" t="s">
        <v>473</v>
      </c>
      <c r="J159" s="120">
        <v>0.64</v>
      </c>
      <c r="K159" s="120" t="s">
        <v>473</v>
      </c>
      <c r="L159" s="142" t="s">
        <v>473</v>
      </c>
    </row>
    <row r="160" spans="1:12" x14ac:dyDescent="0.35">
      <c r="A160" s="188" t="s">
        <v>509</v>
      </c>
      <c r="B160" s="94">
        <v>15</v>
      </c>
      <c r="C160" s="94" t="s">
        <v>473</v>
      </c>
      <c r="D160" s="95" t="s">
        <v>473</v>
      </c>
      <c r="E160" s="92" t="s">
        <v>473</v>
      </c>
      <c r="F160" s="93" t="s">
        <v>473</v>
      </c>
      <c r="G160" s="169">
        <v>7</v>
      </c>
      <c r="H160" s="120" t="s">
        <v>473</v>
      </c>
      <c r="I160" s="120" t="s">
        <v>473</v>
      </c>
      <c r="J160" s="120" t="s">
        <v>473</v>
      </c>
      <c r="K160" s="120" t="s">
        <v>473</v>
      </c>
      <c r="L160" s="142" t="s">
        <v>473</v>
      </c>
    </row>
    <row r="161" spans="1:13" x14ac:dyDescent="0.35">
      <c r="A161" s="188" t="s">
        <v>510</v>
      </c>
      <c r="B161" s="94">
        <v>8</v>
      </c>
      <c r="C161" s="94" t="s">
        <v>473</v>
      </c>
      <c r="D161" s="95" t="s">
        <v>473</v>
      </c>
      <c r="E161" s="92" t="s">
        <v>473</v>
      </c>
      <c r="F161" s="93" t="s">
        <v>473</v>
      </c>
      <c r="G161" s="169">
        <v>8</v>
      </c>
      <c r="H161" s="120" t="s">
        <v>473</v>
      </c>
      <c r="I161" s="120" t="s">
        <v>473</v>
      </c>
      <c r="J161" s="120" t="s">
        <v>473</v>
      </c>
      <c r="K161" s="120" t="s">
        <v>473</v>
      </c>
      <c r="L161" s="142" t="s">
        <v>473</v>
      </c>
    </row>
    <row r="162" spans="1:13" x14ac:dyDescent="0.35">
      <c r="A162" s="188" t="s">
        <v>511</v>
      </c>
      <c r="B162" s="94">
        <v>26</v>
      </c>
      <c r="C162" s="94">
        <v>4529</v>
      </c>
      <c r="D162" s="95">
        <v>2349.98</v>
      </c>
      <c r="E162" s="92">
        <v>0.26</v>
      </c>
      <c r="F162" s="93">
        <v>1.7689999999999999</v>
      </c>
      <c r="G162" s="169">
        <v>19</v>
      </c>
      <c r="H162" s="120" t="s">
        <v>473</v>
      </c>
      <c r="I162" s="120" t="s">
        <v>473</v>
      </c>
      <c r="J162" s="120">
        <v>0.86199999999999999</v>
      </c>
      <c r="K162" s="120" t="s">
        <v>473</v>
      </c>
      <c r="L162" s="142" t="s">
        <v>473</v>
      </c>
    </row>
    <row r="163" spans="1:13" x14ac:dyDescent="0.35">
      <c r="A163" s="188" t="s">
        <v>512</v>
      </c>
      <c r="B163" s="94">
        <v>1</v>
      </c>
      <c r="C163" s="94" t="s">
        <v>473</v>
      </c>
      <c r="D163" s="95" t="s">
        <v>473</v>
      </c>
      <c r="E163" s="92" t="s">
        <v>473</v>
      </c>
      <c r="F163" s="93" t="s">
        <v>473</v>
      </c>
      <c r="G163" s="169">
        <v>1</v>
      </c>
      <c r="H163" s="120" t="s">
        <v>473</v>
      </c>
      <c r="I163" s="120" t="s">
        <v>473</v>
      </c>
      <c r="J163" s="120" t="s">
        <v>473</v>
      </c>
      <c r="K163" s="120" t="s">
        <v>473</v>
      </c>
      <c r="L163" s="142" t="s">
        <v>473</v>
      </c>
    </row>
    <row r="164" spans="1:13" x14ac:dyDescent="0.35">
      <c r="A164" s="188" t="s">
        <v>513</v>
      </c>
      <c r="B164" s="94">
        <v>1</v>
      </c>
      <c r="C164" s="94" t="s">
        <v>473</v>
      </c>
      <c r="D164" s="95" t="s">
        <v>473</v>
      </c>
      <c r="E164" s="92" t="s">
        <v>473</v>
      </c>
      <c r="F164" s="93" t="s">
        <v>473</v>
      </c>
      <c r="G164" s="169">
        <v>1</v>
      </c>
      <c r="H164" s="120" t="s">
        <v>473</v>
      </c>
      <c r="I164" s="120" t="s">
        <v>473</v>
      </c>
      <c r="J164" s="120" t="s">
        <v>473</v>
      </c>
      <c r="K164" s="120" t="s">
        <v>473</v>
      </c>
      <c r="L164" s="142" t="s">
        <v>473</v>
      </c>
    </row>
    <row r="165" spans="1:13" x14ac:dyDescent="0.35">
      <c r="A165" s="188" t="s">
        <v>514</v>
      </c>
      <c r="B165" s="94">
        <v>8</v>
      </c>
      <c r="C165" s="94" t="s">
        <v>473</v>
      </c>
      <c r="D165" s="95" t="s">
        <v>473</v>
      </c>
      <c r="E165" s="92" t="s">
        <v>473</v>
      </c>
      <c r="F165" s="93" t="s">
        <v>473</v>
      </c>
      <c r="G165" s="169">
        <v>5</v>
      </c>
      <c r="H165" s="120" t="s">
        <v>473</v>
      </c>
      <c r="I165" s="120" t="s">
        <v>473</v>
      </c>
      <c r="J165" s="120" t="s">
        <v>473</v>
      </c>
      <c r="K165" s="120" t="s">
        <v>473</v>
      </c>
      <c r="L165" s="142" t="s">
        <v>473</v>
      </c>
    </row>
    <row r="166" spans="1:13" x14ac:dyDescent="0.35">
      <c r="A166" s="188" t="s">
        <v>515</v>
      </c>
      <c r="B166" s="94">
        <v>1</v>
      </c>
      <c r="C166" s="94" t="s">
        <v>473</v>
      </c>
      <c r="D166" s="95" t="s">
        <v>473</v>
      </c>
      <c r="E166" s="92" t="s">
        <v>473</v>
      </c>
      <c r="F166" s="93" t="s">
        <v>473</v>
      </c>
      <c r="G166" s="169">
        <v>1</v>
      </c>
      <c r="H166" s="120" t="s">
        <v>473</v>
      </c>
      <c r="I166" s="120" t="s">
        <v>473</v>
      </c>
      <c r="J166" s="120" t="s">
        <v>473</v>
      </c>
      <c r="K166" s="120" t="s">
        <v>473</v>
      </c>
      <c r="L166" s="142" t="s">
        <v>473</v>
      </c>
    </row>
    <row r="167" spans="1:13" x14ac:dyDescent="0.35">
      <c r="A167" s="189" t="s">
        <v>516</v>
      </c>
      <c r="B167" s="94">
        <v>17</v>
      </c>
      <c r="C167" s="94">
        <v>3095</v>
      </c>
      <c r="D167" s="95">
        <v>2786.3530000000001</v>
      </c>
      <c r="E167" s="120">
        <v>0</v>
      </c>
      <c r="F167" s="121">
        <v>1.5740000000000001</v>
      </c>
      <c r="G167" s="169">
        <v>11</v>
      </c>
      <c r="H167" s="120" t="s">
        <v>473</v>
      </c>
      <c r="I167" s="120" t="s">
        <v>473</v>
      </c>
      <c r="J167" s="120">
        <v>0.39</v>
      </c>
      <c r="K167" s="120" t="s">
        <v>473</v>
      </c>
      <c r="L167" s="142" t="s">
        <v>473</v>
      </c>
    </row>
    <row r="168" spans="1:13" x14ac:dyDescent="0.35">
      <c r="A168" s="190" t="s">
        <v>517</v>
      </c>
      <c r="B168" s="94">
        <v>98</v>
      </c>
      <c r="C168" s="94">
        <v>19362</v>
      </c>
      <c r="D168" s="95">
        <v>12368.061</v>
      </c>
      <c r="E168" s="92">
        <v>0.93700000000000006</v>
      </c>
      <c r="F168" s="93">
        <v>1.6619999999999999</v>
      </c>
      <c r="G168" s="169">
        <v>90</v>
      </c>
      <c r="H168" s="120">
        <v>0</v>
      </c>
      <c r="I168" s="120">
        <v>0.38800000000000001</v>
      </c>
      <c r="J168" s="120">
        <v>1.2435</v>
      </c>
      <c r="K168" s="120">
        <v>2.4910000000000001</v>
      </c>
      <c r="L168" s="142">
        <v>3.65</v>
      </c>
    </row>
    <row r="169" spans="1:13" x14ac:dyDescent="0.35">
      <c r="A169" s="189" t="s">
        <v>518</v>
      </c>
      <c r="B169" s="94">
        <v>10</v>
      </c>
      <c r="C169" s="94" t="s">
        <v>473</v>
      </c>
      <c r="D169" s="95" t="s">
        <v>473</v>
      </c>
      <c r="E169" s="92" t="s">
        <v>473</v>
      </c>
      <c r="F169" s="93" t="s">
        <v>473</v>
      </c>
      <c r="G169" s="169">
        <v>7</v>
      </c>
      <c r="H169" s="120" t="s">
        <v>473</v>
      </c>
      <c r="I169" s="120" t="s">
        <v>473</v>
      </c>
      <c r="J169" s="120" t="s">
        <v>473</v>
      </c>
      <c r="K169" s="120" t="s">
        <v>473</v>
      </c>
      <c r="L169" s="142" t="s">
        <v>473</v>
      </c>
    </row>
    <row r="170" spans="1:13" x14ac:dyDescent="0.35">
      <c r="A170" s="188" t="s">
        <v>519</v>
      </c>
      <c r="B170" s="94">
        <v>27</v>
      </c>
      <c r="C170" s="94">
        <v>2984</v>
      </c>
      <c r="D170" s="95">
        <v>2946.835</v>
      </c>
      <c r="E170" s="120">
        <v>9.5000000000000001E-2</v>
      </c>
      <c r="F170" s="121">
        <v>1.38</v>
      </c>
      <c r="G170" s="169">
        <v>22</v>
      </c>
      <c r="H170" s="120">
        <v>0</v>
      </c>
      <c r="I170" s="120">
        <v>0</v>
      </c>
      <c r="J170" s="120">
        <v>0.54549999999999998</v>
      </c>
      <c r="K170" s="120">
        <v>1.38</v>
      </c>
      <c r="L170" s="142">
        <v>1.883</v>
      </c>
    </row>
    <row r="171" spans="1:13" x14ac:dyDescent="0.35">
      <c r="A171" s="188" t="s">
        <v>520</v>
      </c>
      <c r="B171" s="94">
        <v>1</v>
      </c>
      <c r="C171" s="94" t="s">
        <v>473</v>
      </c>
      <c r="D171" s="95" t="s">
        <v>473</v>
      </c>
      <c r="E171" s="92" t="s">
        <v>473</v>
      </c>
      <c r="F171" s="93" t="s">
        <v>473</v>
      </c>
      <c r="G171" s="169">
        <v>1</v>
      </c>
      <c r="H171" s="120" t="s">
        <v>473</v>
      </c>
      <c r="I171" s="120" t="s">
        <v>473</v>
      </c>
      <c r="J171" s="120" t="s">
        <v>473</v>
      </c>
      <c r="K171" s="120" t="s">
        <v>473</v>
      </c>
      <c r="L171" s="142" t="s">
        <v>473</v>
      </c>
    </row>
    <row r="172" spans="1:13" x14ac:dyDescent="0.35">
      <c r="A172" s="188" t="s">
        <v>521</v>
      </c>
      <c r="B172" s="94">
        <v>23</v>
      </c>
      <c r="C172" s="94">
        <v>1204</v>
      </c>
      <c r="D172" s="95">
        <v>2164.681</v>
      </c>
      <c r="E172" s="92">
        <v>0.41099999999999998</v>
      </c>
      <c r="F172" s="93">
        <v>1.3879999999999999</v>
      </c>
      <c r="G172" s="169">
        <v>17</v>
      </c>
      <c r="H172" s="120" t="s">
        <v>473</v>
      </c>
      <c r="I172" s="120" t="s">
        <v>473</v>
      </c>
      <c r="J172" s="120">
        <v>0.502</v>
      </c>
      <c r="K172" s="120" t="s">
        <v>473</v>
      </c>
      <c r="L172" s="142" t="s">
        <v>473</v>
      </c>
    </row>
    <row r="173" spans="1:13" x14ac:dyDescent="0.35">
      <c r="A173" s="188" t="s">
        <v>522</v>
      </c>
      <c r="B173" s="94">
        <v>12</v>
      </c>
      <c r="C173" s="94" t="s">
        <v>473</v>
      </c>
      <c r="D173" s="95" t="s">
        <v>473</v>
      </c>
      <c r="E173" s="92" t="s">
        <v>473</v>
      </c>
      <c r="F173" s="93" t="s">
        <v>473</v>
      </c>
      <c r="G173" s="169">
        <v>7</v>
      </c>
      <c r="H173" s="120" t="s">
        <v>473</v>
      </c>
      <c r="I173" s="120" t="s">
        <v>473</v>
      </c>
      <c r="J173" s="120" t="s">
        <v>473</v>
      </c>
      <c r="K173" s="120" t="s">
        <v>473</v>
      </c>
      <c r="L173" s="142" t="s">
        <v>473</v>
      </c>
    </row>
    <row r="174" spans="1:13" x14ac:dyDescent="0.35">
      <c r="A174" s="188" t="s">
        <v>523</v>
      </c>
      <c r="B174" s="94">
        <v>1</v>
      </c>
      <c r="C174" s="94" t="s">
        <v>473</v>
      </c>
      <c r="D174" s="95" t="s">
        <v>473</v>
      </c>
      <c r="E174" s="92" t="s">
        <v>473</v>
      </c>
      <c r="F174" s="93" t="s">
        <v>473</v>
      </c>
      <c r="G174" s="169">
        <v>1</v>
      </c>
      <c r="H174" s="120" t="s">
        <v>473</v>
      </c>
      <c r="I174" s="120" t="s">
        <v>473</v>
      </c>
      <c r="J174" s="120" t="s">
        <v>473</v>
      </c>
      <c r="K174" s="120" t="s">
        <v>473</v>
      </c>
      <c r="L174" s="142" t="s">
        <v>473</v>
      </c>
    </row>
    <row r="175" spans="1:13" ht="15" thickBot="1" x14ac:dyDescent="0.4">
      <c r="A175" s="191" t="s">
        <v>524</v>
      </c>
      <c r="B175" s="146">
        <v>0</v>
      </c>
      <c r="C175" s="146" t="s">
        <v>473</v>
      </c>
      <c r="D175" s="147" t="s">
        <v>473</v>
      </c>
      <c r="E175" s="148" t="s">
        <v>473</v>
      </c>
      <c r="F175" s="149" t="s">
        <v>473</v>
      </c>
      <c r="G175" s="170">
        <v>0</v>
      </c>
      <c r="H175" s="148" t="s">
        <v>473</v>
      </c>
      <c r="I175" s="148" t="s">
        <v>473</v>
      </c>
      <c r="J175" s="148" t="s">
        <v>473</v>
      </c>
      <c r="K175" s="148" t="s">
        <v>473</v>
      </c>
      <c r="L175" s="151" t="s">
        <v>473</v>
      </c>
    </row>
    <row r="176" spans="1:13" ht="16.5" customHeight="1" x14ac:dyDescent="0.35">
      <c r="A176" s="265" t="s">
        <v>668</v>
      </c>
      <c r="B176" s="265"/>
      <c r="C176" s="265"/>
      <c r="D176" s="265"/>
      <c r="E176" s="265"/>
      <c r="F176" s="265"/>
      <c r="G176" s="265"/>
      <c r="H176" s="265"/>
      <c r="I176" s="265"/>
      <c r="J176" s="265"/>
      <c r="K176" s="265"/>
      <c r="L176" s="265"/>
      <c r="M176" s="98"/>
    </row>
    <row r="177" spans="1:13" x14ac:dyDescent="0.35">
      <c r="A177" s="267"/>
      <c r="B177" s="267"/>
      <c r="C177" s="267"/>
      <c r="D177" s="267"/>
      <c r="E177" s="267"/>
      <c r="F177" s="267"/>
      <c r="G177" s="267"/>
      <c r="H177" s="267"/>
      <c r="I177" s="267"/>
      <c r="J177" s="267"/>
      <c r="K177" s="267"/>
      <c r="L177" s="267"/>
      <c r="M177" s="98"/>
    </row>
    <row r="178" spans="1:13" x14ac:dyDescent="0.35">
      <c r="A178" s="216"/>
      <c r="B178" s="216"/>
      <c r="C178" s="185"/>
      <c r="D178" s="185"/>
      <c r="E178" s="84"/>
      <c r="F178" s="98"/>
      <c r="G178" s="98"/>
      <c r="H178" s="185"/>
      <c r="I178" s="98"/>
      <c r="J178" s="98"/>
      <c r="K178" s="98"/>
      <c r="L178" s="98"/>
      <c r="M178" s="98"/>
    </row>
    <row r="179" spans="1:13" x14ac:dyDescent="0.35">
      <c r="A179" s="216"/>
      <c r="B179" s="216"/>
      <c r="C179" s="185"/>
      <c r="D179" s="185"/>
      <c r="E179" s="84"/>
      <c r="F179" s="98"/>
      <c r="G179" s="98"/>
      <c r="H179" s="185"/>
      <c r="I179" s="98"/>
      <c r="J179" s="98"/>
      <c r="K179" s="98"/>
      <c r="L179" s="98"/>
      <c r="M179" s="98"/>
    </row>
    <row r="180" spans="1:13" ht="18.5" thickBot="1" x14ac:dyDescent="0.45">
      <c r="A180" s="131" t="s">
        <v>531</v>
      </c>
      <c r="B180" s="155"/>
      <c r="C180" s="155"/>
      <c r="D180" s="155"/>
      <c r="E180" s="155"/>
      <c r="F180" s="155"/>
      <c r="G180" s="155"/>
      <c r="H180" s="155"/>
      <c r="I180" s="155"/>
      <c r="J180" s="155"/>
      <c r="K180" s="155"/>
      <c r="L180" s="155"/>
      <c r="M180" s="155"/>
    </row>
    <row r="181" spans="1:13" ht="49" customHeight="1" thickBot="1" x14ac:dyDescent="0.4">
      <c r="A181" s="173"/>
      <c r="B181" s="175"/>
      <c r="C181" s="258" t="s">
        <v>167</v>
      </c>
      <c r="D181" s="259"/>
      <c r="E181" s="260" t="s">
        <v>468</v>
      </c>
      <c r="F181" s="261"/>
      <c r="G181" s="262" t="s">
        <v>469</v>
      </c>
      <c r="H181" s="263"/>
      <c r="I181" s="263"/>
      <c r="J181" s="263"/>
      <c r="K181" s="263"/>
      <c r="L181" s="264"/>
    </row>
    <row r="182" spans="1:13" ht="49" customHeight="1" x14ac:dyDescent="0.35">
      <c r="A182" s="187" t="s">
        <v>470</v>
      </c>
      <c r="B182" s="176" t="s">
        <v>471</v>
      </c>
      <c r="C182" s="177" t="s">
        <v>173</v>
      </c>
      <c r="D182" s="178" t="s">
        <v>174</v>
      </c>
      <c r="E182" s="179" t="s">
        <v>176</v>
      </c>
      <c r="F182" s="180" t="s">
        <v>177</v>
      </c>
      <c r="G182" s="179" t="s">
        <v>674</v>
      </c>
      <c r="H182" s="179" t="s">
        <v>180</v>
      </c>
      <c r="I182" s="179" t="s">
        <v>183</v>
      </c>
      <c r="J182" s="179" t="s">
        <v>188</v>
      </c>
      <c r="K182" s="179" t="s">
        <v>193</v>
      </c>
      <c r="L182" s="181" t="s">
        <v>196</v>
      </c>
    </row>
    <row r="183" spans="1:13" x14ac:dyDescent="0.35">
      <c r="A183" s="188" t="s">
        <v>472</v>
      </c>
      <c r="B183" s="94">
        <v>3</v>
      </c>
      <c r="C183" s="94" t="s">
        <v>473</v>
      </c>
      <c r="D183" s="95" t="s">
        <v>473</v>
      </c>
      <c r="E183" s="92" t="s">
        <v>473</v>
      </c>
      <c r="F183" s="93" t="s">
        <v>473</v>
      </c>
      <c r="G183" s="169">
        <v>2</v>
      </c>
      <c r="H183" s="120" t="s">
        <v>473</v>
      </c>
      <c r="I183" s="120" t="s">
        <v>473</v>
      </c>
      <c r="J183" s="120" t="s">
        <v>473</v>
      </c>
      <c r="K183" s="120" t="s">
        <v>473</v>
      </c>
      <c r="L183" s="142" t="s">
        <v>473</v>
      </c>
    </row>
    <row r="184" spans="1:13" x14ac:dyDescent="0.35">
      <c r="A184" s="188" t="s">
        <v>474</v>
      </c>
      <c r="B184" s="94">
        <v>9</v>
      </c>
      <c r="C184" s="94" t="s">
        <v>473</v>
      </c>
      <c r="D184" s="95" t="s">
        <v>473</v>
      </c>
      <c r="E184" s="92" t="s">
        <v>473</v>
      </c>
      <c r="F184" s="93" t="s">
        <v>473</v>
      </c>
      <c r="G184" s="169">
        <v>9</v>
      </c>
      <c r="H184" s="120" t="s">
        <v>473</v>
      </c>
      <c r="I184" s="120" t="s">
        <v>473</v>
      </c>
      <c r="J184" s="120" t="s">
        <v>473</v>
      </c>
      <c r="K184" s="120" t="s">
        <v>473</v>
      </c>
      <c r="L184" s="142" t="s">
        <v>473</v>
      </c>
    </row>
    <row r="185" spans="1:13" x14ac:dyDescent="0.35">
      <c r="A185" s="188" t="s">
        <v>475</v>
      </c>
      <c r="B185" s="94">
        <v>13</v>
      </c>
      <c r="C185" s="94">
        <v>181</v>
      </c>
      <c r="D185" s="95">
        <v>1553.8030000000001</v>
      </c>
      <c r="E185" s="92">
        <v>0</v>
      </c>
      <c r="F185" s="93">
        <v>0.182</v>
      </c>
      <c r="G185" s="169">
        <v>13</v>
      </c>
      <c r="H185" s="120" t="s">
        <v>473</v>
      </c>
      <c r="I185" s="120" t="s">
        <v>473</v>
      </c>
      <c r="J185" s="120">
        <v>0</v>
      </c>
      <c r="K185" s="120" t="s">
        <v>473</v>
      </c>
      <c r="L185" s="142" t="s">
        <v>473</v>
      </c>
    </row>
    <row r="186" spans="1:13" x14ac:dyDescent="0.35">
      <c r="A186" s="188" t="s">
        <v>476</v>
      </c>
      <c r="B186" s="94">
        <v>5</v>
      </c>
      <c r="C186" s="94" t="s">
        <v>473</v>
      </c>
      <c r="D186" s="95" t="s">
        <v>473</v>
      </c>
      <c r="E186" s="92" t="s">
        <v>473</v>
      </c>
      <c r="F186" s="93" t="s">
        <v>473</v>
      </c>
      <c r="G186" s="169">
        <v>5</v>
      </c>
      <c r="H186" s="120" t="s">
        <v>473</v>
      </c>
      <c r="I186" s="120" t="s">
        <v>473</v>
      </c>
      <c r="J186" s="120" t="s">
        <v>473</v>
      </c>
      <c r="K186" s="120" t="s">
        <v>473</v>
      </c>
      <c r="L186" s="142" t="s">
        <v>473</v>
      </c>
    </row>
    <row r="187" spans="1:13" x14ac:dyDescent="0.35">
      <c r="A187" s="188" t="s">
        <v>477</v>
      </c>
      <c r="B187" s="94">
        <v>95</v>
      </c>
      <c r="C187" s="94">
        <v>12263</v>
      </c>
      <c r="D187" s="95">
        <v>4481.1139999999996</v>
      </c>
      <c r="E187" s="92">
        <v>0.436</v>
      </c>
      <c r="F187" s="93">
        <v>1.6779999999999999</v>
      </c>
      <c r="G187" s="169">
        <v>88</v>
      </c>
      <c r="H187" s="120">
        <v>0</v>
      </c>
      <c r="I187" s="120">
        <v>1.2E-2</v>
      </c>
      <c r="J187" s="120">
        <v>1.2635000000000001</v>
      </c>
      <c r="K187" s="120">
        <v>2.2440000000000002</v>
      </c>
      <c r="L187" s="142">
        <v>4.3109999999999999</v>
      </c>
    </row>
    <row r="188" spans="1:13" x14ac:dyDescent="0.35">
      <c r="A188" s="188" t="s">
        <v>478</v>
      </c>
      <c r="B188" s="94">
        <v>23</v>
      </c>
      <c r="C188" s="94">
        <v>1052</v>
      </c>
      <c r="D188" s="95">
        <v>862.15200000000004</v>
      </c>
      <c r="E188" s="92">
        <v>0.122</v>
      </c>
      <c r="F188" s="93">
        <v>1.0029999999999999</v>
      </c>
      <c r="G188" s="169">
        <v>23</v>
      </c>
      <c r="H188" s="120">
        <v>0</v>
      </c>
      <c r="I188" s="120">
        <v>0.11799999999999999</v>
      </c>
      <c r="J188" s="120">
        <v>0.57699999999999996</v>
      </c>
      <c r="K188" s="120">
        <v>1.226</v>
      </c>
      <c r="L188" s="142">
        <v>2.14</v>
      </c>
    </row>
    <row r="189" spans="1:13" x14ac:dyDescent="0.35">
      <c r="A189" s="188" t="s">
        <v>479</v>
      </c>
      <c r="B189" s="94">
        <v>8</v>
      </c>
      <c r="C189" s="94" t="s">
        <v>473</v>
      </c>
      <c r="D189" s="95" t="s">
        <v>473</v>
      </c>
      <c r="E189" s="92" t="s">
        <v>473</v>
      </c>
      <c r="F189" s="93" t="s">
        <v>473</v>
      </c>
      <c r="G189" s="169">
        <v>8</v>
      </c>
      <c r="H189" s="120" t="s">
        <v>473</v>
      </c>
      <c r="I189" s="120" t="s">
        <v>473</v>
      </c>
      <c r="J189" s="120" t="s">
        <v>473</v>
      </c>
      <c r="K189" s="120" t="s">
        <v>473</v>
      </c>
      <c r="L189" s="142" t="s">
        <v>473</v>
      </c>
    </row>
    <row r="190" spans="1:13" x14ac:dyDescent="0.35">
      <c r="A190" s="188" t="s">
        <v>480</v>
      </c>
      <c r="B190" s="94">
        <v>2</v>
      </c>
      <c r="C190" s="94" t="s">
        <v>473</v>
      </c>
      <c r="D190" s="95" t="s">
        <v>473</v>
      </c>
      <c r="E190" s="92" t="s">
        <v>473</v>
      </c>
      <c r="F190" s="93" t="s">
        <v>473</v>
      </c>
      <c r="G190" s="169">
        <v>2</v>
      </c>
      <c r="H190" s="120" t="s">
        <v>473</v>
      </c>
      <c r="I190" s="120" t="s">
        <v>473</v>
      </c>
      <c r="J190" s="120" t="s">
        <v>473</v>
      </c>
      <c r="K190" s="120" t="s">
        <v>473</v>
      </c>
      <c r="L190" s="142" t="s">
        <v>473</v>
      </c>
    </row>
    <row r="191" spans="1:13" x14ac:dyDescent="0.35">
      <c r="A191" s="188" t="s">
        <v>481</v>
      </c>
      <c r="B191" s="94">
        <v>2</v>
      </c>
      <c r="C191" s="94" t="s">
        <v>473</v>
      </c>
      <c r="D191" s="95" t="s">
        <v>473</v>
      </c>
      <c r="E191" s="92" t="s">
        <v>473</v>
      </c>
      <c r="F191" s="93" t="s">
        <v>473</v>
      </c>
      <c r="G191" s="169">
        <v>2</v>
      </c>
      <c r="H191" s="120" t="s">
        <v>473</v>
      </c>
      <c r="I191" s="120" t="s">
        <v>473</v>
      </c>
      <c r="J191" s="120" t="s">
        <v>473</v>
      </c>
      <c r="K191" s="120" t="s">
        <v>473</v>
      </c>
      <c r="L191" s="142" t="s">
        <v>473</v>
      </c>
    </row>
    <row r="192" spans="1:13" x14ac:dyDescent="0.35">
      <c r="A192" s="188" t="s">
        <v>482</v>
      </c>
      <c r="B192" s="94">
        <v>34</v>
      </c>
      <c r="C192" s="94">
        <v>2911</v>
      </c>
      <c r="D192" s="95">
        <v>3779.0129999999999</v>
      </c>
      <c r="E192" s="120">
        <v>1.7999999999999999E-2</v>
      </c>
      <c r="F192" s="121">
        <v>0.46100000000000002</v>
      </c>
      <c r="G192" s="169">
        <v>32</v>
      </c>
      <c r="H192" s="120">
        <v>0</v>
      </c>
      <c r="I192" s="120">
        <v>0</v>
      </c>
      <c r="J192" s="120">
        <v>7.2499999999999995E-2</v>
      </c>
      <c r="K192" s="120">
        <v>0.60399999999999998</v>
      </c>
      <c r="L192" s="142">
        <v>1.661</v>
      </c>
    </row>
    <row r="193" spans="1:12" x14ac:dyDescent="0.35">
      <c r="A193" s="188" t="s">
        <v>483</v>
      </c>
      <c r="B193" s="94">
        <v>27</v>
      </c>
      <c r="C193" s="94">
        <v>1283</v>
      </c>
      <c r="D193" s="95">
        <v>1831.703</v>
      </c>
      <c r="E193" s="92">
        <v>0</v>
      </c>
      <c r="F193" s="93">
        <v>0.42599999999999999</v>
      </c>
      <c r="G193" s="169">
        <v>25</v>
      </c>
      <c r="H193" s="120">
        <v>0</v>
      </c>
      <c r="I193" s="120">
        <v>0</v>
      </c>
      <c r="J193" s="120">
        <v>0.17399999999999999</v>
      </c>
      <c r="K193" s="120">
        <v>0.495</v>
      </c>
      <c r="L193" s="142">
        <v>1.611</v>
      </c>
    </row>
    <row r="194" spans="1:12" x14ac:dyDescent="0.35">
      <c r="A194" s="188" t="s">
        <v>484</v>
      </c>
      <c r="B194" s="94">
        <v>1</v>
      </c>
      <c r="C194" s="94" t="s">
        <v>473</v>
      </c>
      <c r="D194" s="95" t="s">
        <v>473</v>
      </c>
      <c r="E194" s="92" t="s">
        <v>473</v>
      </c>
      <c r="F194" s="93" t="s">
        <v>473</v>
      </c>
      <c r="G194" s="169">
        <v>1</v>
      </c>
      <c r="H194" s="120" t="s">
        <v>473</v>
      </c>
      <c r="I194" s="120" t="s">
        <v>473</v>
      </c>
      <c r="J194" s="120" t="s">
        <v>473</v>
      </c>
      <c r="K194" s="120" t="s">
        <v>473</v>
      </c>
      <c r="L194" s="142" t="s">
        <v>473</v>
      </c>
    </row>
    <row r="195" spans="1:12" x14ac:dyDescent="0.35">
      <c r="A195" s="188" t="s">
        <v>485</v>
      </c>
      <c r="B195" s="94">
        <v>3</v>
      </c>
      <c r="C195" s="94" t="s">
        <v>473</v>
      </c>
      <c r="D195" s="95" t="s">
        <v>473</v>
      </c>
      <c r="E195" s="92" t="s">
        <v>473</v>
      </c>
      <c r="F195" s="93" t="s">
        <v>473</v>
      </c>
      <c r="G195" s="169">
        <v>3</v>
      </c>
      <c r="H195" s="120" t="s">
        <v>473</v>
      </c>
      <c r="I195" s="120" t="s">
        <v>473</v>
      </c>
      <c r="J195" s="120" t="s">
        <v>473</v>
      </c>
      <c r="K195" s="120" t="s">
        <v>473</v>
      </c>
      <c r="L195" s="142" t="s">
        <v>473</v>
      </c>
    </row>
    <row r="196" spans="1:12" x14ac:dyDescent="0.35">
      <c r="A196" s="188" t="s">
        <v>486</v>
      </c>
      <c r="B196" s="94">
        <v>6</v>
      </c>
      <c r="C196" s="94" t="s">
        <v>473</v>
      </c>
      <c r="D196" s="95" t="s">
        <v>473</v>
      </c>
      <c r="E196" s="92" t="s">
        <v>473</v>
      </c>
      <c r="F196" s="93" t="s">
        <v>473</v>
      </c>
      <c r="G196" s="169">
        <v>6</v>
      </c>
      <c r="H196" s="120" t="s">
        <v>473</v>
      </c>
      <c r="I196" s="120" t="s">
        <v>473</v>
      </c>
      <c r="J196" s="120" t="s">
        <v>473</v>
      </c>
      <c r="K196" s="120" t="s">
        <v>473</v>
      </c>
      <c r="L196" s="142" t="s">
        <v>473</v>
      </c>
    </row>
    <row r="197" spans="1:12" x14ac:dyDescent="0.35">
      <c r="A197" s="188" t="s">
        <v>487</v>
      </c>
      <c r="B197" s="94">
        <v>18</v>
      </c>
      <c r="C197" s="94">
        <v>3278</v>
      </c>
      <c r="D197" s="95">
        <v>1738.6849999999999</v>
      </c>
      <c r="E197" s="120">
        <v>0.45800000000000002</v>
      </c>
      <c r="F197" s="121">
        <v>2.6080000000000001</v>
      </c>
      <c r="G197" s="169">
        <v>18</v>
      </c>
      <c r="H197" s="120" t="s">
        <v>656</v>
      </c>
      <c r="I197" s="120" t="s">
        <v>656</v>
      </c>
      <c r="J197" s="120">
        <v>1.6845000000000001</v>
      </c>
      <c r="K197" s="120" t="s">
        <v>473</v>
      </c>
      <c r="L197" s="142" t="s">
        <v>473</v>
      </c>
    </row>
    <row r="198" spans="1:12" x14ac:dyDescent="0.35">
      <c r="A198" s="188" t="s">
        <v>488</v>
      </c>
      <c r="B198" s="94">
        <v>30</v>
      </c>
      <c r="C198" s="94">
        <v>401</v>
      </c>
      <c r="D198" s="95">
        <v>1585.1079999999999</v>
      </c>
      <c r="E198" s="120">
        <v>0</v>
      </c>
      <c r="F198" s="121">
        <v>0.26600000000000001</v>
      </c>
      <c r="G198" s="169">
        <v>27</v>
      </c>
      <c r="H198" s="120">
        <v>0</v>
      </c>
      <c r="I198" s="120">
        <v>0</v>
      </c>
      <c r="J198" s="120">
        <v>3.5999999999999997E-2</v>
      </c>
      <c r="K198" s="120">
        <v>0.29699999999999999</v>
      </c>
      <c r="L198" s="142">
        <v>0.98099999999999998</v>
      </c>
    </row>
    <row r="199" spans="1:12" x14ac:dyDescent="0.35">
      <c r="A199" s="188" t="s">
        <v>489</v>
      </c>
      <c r="B199" s="94">
        <v>5</v>
      </c>
      <c r="C199" s="94" t="s">
        <v>473</v>
      </c>
      <c r="D199" s="95" t="s">
        <v>473</v>
      </c>
      <c r="E199" s="92" t="s">
        <v>473</v>
      </c>
      <c r="F199" s="93" t="s">
        <v>473</v>
      </c>
      <c r="G199" s="169">
        <v>4</v>
      </c>
      <c r="H199" s="120" t="s">
        <v>473</v>
      </c>
      <c r="I199" s="120" t="s">
        <v>473</v>
      </c>
      <c r="J199" s="120" t="s">
        <v>473</v>
      </c>
      <c r="K199" s="120" t="s">
        <v>473</v>
      </c>
      <c r="L199" s="142" t="s">
        <v>473</v>
      </c>
    </row>
    <row r="200" spans="1:12" x14ac:dyDescent="0.35">
      <c r="A200" s="188" t="s">
        <v>490</v>
      </c>
      <c r="B200" s="94">
        <v>17</v>
      </c>
      <c r="C200" s="94">
        <v>1706</v>
      </c>
      <c r="D200" s="95">
        <v>1536.328</v>
      </c>
      <c r="E200" s="120">
        <v>0.14799999999999999</v>
      </c>
      <c r="F200" s="121">
        <v>1.1499999999999999</v>
      </c>
      <c r="G200" s="169">
        <v>16</v>
      </c>
      <c r="H200" s="120" t="s">
        <v>473</v>
      </c>
      <c r="I200" s="120" t="s">
        <v>473</v>
      </c>
      <c r="J200" s="120">
        <v>0.73250000000000004</v>
      </c>
      <c r="K200" s="120" t="s">
        <v>473</v>
      </c>
      <c r="L200" s="142" t="s">
        <v>473</v>
      </c>
    </row>
    <row r="201" spans="1:12" x14ac:dyDescent="0.35">
      <c r="A201" s="188" t="s">
        <v>491</v>
      </c>
      <c r="B201" s="94">
        <v>19</v>
      </c>
      <c r="C201" s="94">
        <v>1304</v>
      </c>
      <c r="D201" s="95">
        <v>1106.646</v>
      </c>
      <c r="E201" s="120">
        <v>0</v>
      </c>
      <c r="F201" s="121">
        <v>1.1379999999999999</v>
      </c>
      <c r="G201" s="169">
        <v>18</v>
      </c>
      <c r="H201" s="120" t="s">
        <v>473</v>
      </c>
      <c r="I201" s="120" t="s">
        <v>473</v>
      </c>
      <c r="J201" s="120">
        <v>0.16600000000000001</v>
      </c>
      <c r="K201" s="120" t="s">
        <v>473</v>
      </c>
      <c r="L201" s="142" t="s">
        <v>473</v>
      </c>
    </row>
    <row r="202" spans="1:12" x14ac:dyDescent="0.35">
      <c r="A202" s="188" t="s">
        <v>492</v>
      </c>
      <c r="B202" s="94">
        <v>12</v>
      </c>
      <c r="C202" s="94">
        <v>1146</v>
      </c>
      <c r="D202" s="95">
        <v>1252.8019999999999</v>
      </c>
      <c r="E202" s="92">
        <v>5.8999999999999997E-2</v>
      </c>
      <c r="F202" s="93">
        <v>1.8</v>
      </c>
      <c r="G202" s="169">
        <v>10</v>
      </c>
      <c r="H202" s="120" t="s">
        <v>473</v>
      </c>
      <c r="I202" s="120" t="s">
        <v>473</v>
      </c>
      <c r="J202" s="120">
        <v>0.71750000000000003</v>
      </c>
      <c r="K202" s="120" t="s">
        <v>473</v>
      </c>
      <c r="L202" s="142" t="s">
        <v>473</v>
      </c>
    </row>
    <row r="203" spans="1:12" x14ac:dyDescent="0.35">
      <c r="A203" s="188" t="s">
        <v>493</v>
      </c>
      <c r="B203" s="94">
        <v>12</v>
      </c>
      <c r="C203" s="94">
        <v>1300</v>
      </c>
      <c r="D203" s="95">
        <v>529.149</v>
      </c>
      <c r="E203" s="92">
        <v>0</v>
      </c>
      <c r="F203" s="93">
        <v>2.7829999999999999</v>
      </c>
      <c r="G203" s="169">
        <v>11</v>
      </c>
      <c r="H203" s="120" t="s">
        <v>473</v>
      </c>
      <c r="I203" s="120" t="s">
        <v>473</v>
      </c>
      <c r="J203" s="120">
        <v>1.0620000000000001</v>
      </c>
      <c r="K203" s="120" t="s">
        <v>473</v>
      </c>
      <c r="L203" s="142" t="s">
        <v>473</v>
      </c>
    </row>
    <row r="204" spans="1:12" x14ac:dyDescent="0.35">
      <c r="A204" s="188" t="s">
        <v>494</v>
      </c>
      <c r="B204" s="94">
        <v>3</v>
      </c>
      <c r="C204" s="94" t="s">
        <v>473</v>
      </c>
      <c r="D204" s="95" t="s">
        <v>473</v>
      </c>
      <c r="E204" s="92" t="s">
        <v>473</v>
      </c>
      <c r="F204" s="93" t="s">
        <v>473</v>
      </c>
      <c r="G204" s="169">
        <v>3</v>
      </c>
      <c r="H204" s="120" t="s">
        <v>473</v>
      </c>
      <c r="I204" s="120" t="s">
        <v>473</v>
      </c>
      <c r="J204" s="120" t="s">
        <v>473</v>
      </c>
      <c r="K204" s="120" t="s">
        <v>473</v>
      </c>
      <c r="L204" s="142" t="s">
        <v>473</v>
      </c>
    </row>
    <row r="205" spans="1:12" x14ac:dyDescent="0.35">
      <c r="A205" s="188" t="s">
        <v>495</v>
      </c>
      <c r="B205" s="94">
        <v>14</v>
      </c>
      <c r="C205" s="94">
        <v>282</v>
      </c>
      <c r="D205" s="95">
        <v>1592.56</v>
      </c>
      <c r="E205" s="120">
        <v>0</v>
      </c>
      <c r="F205" s="121">
        <v>0.20599999999999999</v>
      </c>
      <c r="G205" s="169">
        <v>13</v>
      </c>
      <c r="H205" s="120" t="s">
        <v>473</v>
      </c>
      <c r="I205" s="120" t="s">
        <v>473</v>
      </c>
      <c r="J205" s="120">
        <v>8.0000000000000002E-3</v>
      </c>
      <c r="K205" s="120" t="s">
        <v>473</v>
      </c>
      <c r="L205" s="142" t="s">
        <v>473</v>
      </c>
    </row>
    <row r="206" spans="1:12" x14ac:dyDescent="0.35">
      <c r="A206" s="188" t="s">
        <v>496</v>
      </c>
      <c r="B206" s="94">
        <v>17</v>
      </c>
      <c r="C206" s="94">
        <v>2891</v>
      </c>
      <c r="D206" s="95">
        <v>1697.07</v>
      </c>
      <c r="E206" s="92">
        <v>0.157</v>
      </c>
      <c r="F206" s="93">
        <v>1.923</v>
      </c>
      <c r="G206" s="169">
        <v>15</v>
      </c>
      <c r="H206" s="120" t="s">
        <v>473</v>
      </c>
      <c r="I206" s="120" t="s">
        <v>473</v>
      </c>
      <c r="J206" s="120">
        <v>0.54900000000000004</v>
      </c>
      <c r="K206" s="120" t="s">
        <v>473</v>
      </c>
      <c r="L206" s="142" t="s">
        <v>473</v>
      </c>
    </row>
    <row r="207" spans="1:12" x14ac:dyDescent="0.35">
      <c r="A207" s="188" t="s">
        <v>497</v>
      </c>
      <c r="B207" s="94">
        <v>21</v>
      </c>
      <c r="C207" s="94">
        <v>2821</v>
      </c>
      <c r="D207" s="95">
        <v>2401.1640000000002</v>
      </c>
      <c r="E207" s="92">
        <v>0.221</v>
      </c>
      <c r="F207" s="93">
        <v>1.214</v>
      </c>
      <c r="G207" s="169">
        <v>21</v>
      </c>
      <c r="H207" s="120">
        <v>0</v>
      </c>
      <c r="I207" s="120">
        <v>0.221</v>
      </c>
      <c r="J207" s="120">
        <v>0.71599999999999997</v>
      </c>
      <c r="K207" s="120">
        <v>1.214</v>
      </c>
      <c r="L207" s="142">
        <v>2.4430000000000001</v>
      </c>
    </row>
    <row r="208" spans="1:12" x14ac:dyDescent="0.35">
      <c r="A208" s="188" t="s">
        <v>498</v>
      </c>
      <c r="B208" s="94">
        <v>7</v>
      </c>
      <c r="C208" s="94" t="s">
        <v>473</v>
      </c>
      <c r="D208" s="95" t="s">
        <v>473</v>
      </c>
      <c r="E208" s="92" t="s">
        <v>473</v>
      </c>
      <c r="F208" s="93" t="s">
        <v>473</v>
      </c>
      <c r="G208" s="169">
        <v>6</v>
      </c>
      <c r="H208" s="120" t="s">
        <v>473</v>
      </c>
      <c r="I208" s="120" t="s">
        <v>473</v>
      </c>
      <c r="J208" s="120" t="s">
        <v>473</v>
      </c>
      <c r="K208" s="120" t="s">
        <v>473</v>
      </c>
      <c r="L208" s="142" t="s">
        <v>473</v>
      </c>
    </row>
    <row r="209" spans="1:12" x14ac:dyDescent="0.35">
      <c r="A209" s="188" t="s">
        <v>499</v>
      </c>
      <c r="B209" s="94">
        <v>6</v>
      </c>
      <c r="C209" s="94" t="s">
        <v>473</v>
      </c>
      <c r="D209" s="95" t="s">
        <v>473</v>
      </c>
      <c r="E209" s="92" t="s">
        <v>473</v>
      </c>
      <c r="F209" s="93" t="s">
        <v>473</v>
      </c>
      <c r="G209" s="169">
        <v>6</v>
      </c>
      <c r="H209" s="120" t="s">
        <v>473</v>
      </c>
      <c r="I209" s="120" t="s">
        <v>473</v>
      </c>
      <c r="J209" s="120" t="s">
        <v>473</v>
      </c>
      <c r="K209" s="120" t="s">
        <v>473</v>
      </c>
      <c r="L209" s="142" t="s">
        <v>473</v>
      </c>
    </row>
    <row r="210" spans="1:12" x14ac:dyDescent="0.35">
      <c r="A210" s="188" t="s">
        <v>500</v>
      </c>
      <c r="B210" s="94">
        <v>27</v>
      </c>
      <c r="C210" s="94">
        <v>2065</v>
      </c>
      <c r="D210" s="95">
        <v>3541.2449999999999</v>
      </c>
      <c r="E210" s="120">
        <v>0.108</v>
      </c>
      <c r="F210" s="121">
        <v>0.60099999999999998</v>
      </c>
      <c r="G210" s="169">
        <v>25</v>
      </c>
      <c r="H210" s="120">
        <v>0</v>
      </c>
      <c r="I210" s="120">
        <v>1.4E-2</v>
      </c>
      <c r="J210" s="120">
        <v>0.25700000000000001</v>
      </c>
      <c r="K210" s="120">
        <v>0.73499999999999999</v>
      </c>
      <c r="L210" s="142">
        <v>1.96</v>
      </c>
    </row>
    <row r="211" spans="1:12" x14ac:dyDescent="0.35">
      <c r="A211" s="188" t="s">
        <v>501</v>
      </c>
      <c r="B211" s="94">
        <v>4</v>
      </c>
      <c r="C211" s="94" t="s">
        <v>473</v>
      </c>
      <c r="D211" s="95" t="s">
        <v>473</v>
      </c>
      <c r="E211" s="92" t="s">
        <v>473</v>
      </c>
      <c r="F211" s="93" t="s">
        <v>473</v>
      </c>
      <c r="G211" s="169">
        <v>4</v>
      </c>
      <c r="H211" s="120" t="s">
        <v>473</v>
      </c>
      <c r="I211" s="120" t="s">
        <v>473</v>
      </c>
      <c r="J211" s="120" t="s">
        <v>473</v>
      </c>
      <c r="K211" s="120" t="s">
        <v>473</v>
      </c>
      <c r="L211" s="142" t="s">
        <v>473</v>
      </c>
    </row>
    <row r="212" spans="1:12" x14ac:dyDescent="0.35">
      <c r="A212" s="188" t="s">
        <v>502</v>
      </c>
      <c r="B212" s="94">
        <v>7</v>
      </c>
      <c r="C212" s="94" t="s">
        <v>473</v>
      </c>
      <c r="D212" s="95" t="s">
        <v>473</v>
      </c>
      <c r="E212" s="92" t="s">
        <v>473</v>
      </c>
      <c r="F212" s="93" t="s">
        <v>473</v>
      </c>
      <c r="G212" s="169">
        <v>6</v>
      </c>
      <c r="H212" s="120" t="s">
        <v>473</v>
      </c>
      <c r="I212" s="120" t="s">
        <v>473</v>
      </c>
      <c r="J212" s="120" t="s">
        <v>473</v>
      </c>
      <c r="K212" s="120" t="s">
        <v>473</v>
      </c>
      <c r="L212" s="142" t="s">
        <v>473</v>
      </c>
    </row>
    <row r="213" spans="1:12" x14ac:dyDescent="0.35">
      <c r="A213" s="188" t="s">
        <v>503</v>
      </c>
      <c r="B213" s="94">
        <v>1</v>
      </c>
      <c r="C213" s="94" t="s">
        <v>473</v>
      </c>
      <c r="D213" s="95" t="s">
        <v>473</v>
      </c>
      <c r="E213" s="92" t="s">
        <v>473</v>
      </c>
      <c r="F213" s="93" t="s">
        <v>473</v>
      </c>
      <c r="G213" s="169">
        <v>1</v>
      </c>
      <c r="H213" s="120" t="s">
        <v>473</v>
      </c>
      <c r="I213" s="120" t="s">
        <v>473</v>
      </c>
      <c r="J213" s="120" t="s">
        <v>473</v>
      </c>
      <c r="K213" s="120" t="s">
        <v>473</v>
      </c>
      <c r="L213" s="142" t="s">
        <v>473</v>
      </c>
    </row>
    <row r="214" spans="1:12" x14ac:dyDescent="0.35">
      <c r="A214" s="188" t="s">
        <v>504</v>
      </c>
      <c r="B214" s="94">
        <v>18</v>
      </c>
      <c r="C214" s="94">
        <v>1082</v>
      </c>
      <c r="D214" s="95">
        <v>1398.4010000000001</v>
      </c>
      <c r="E214" s="120">
        <v>8.3000000000000004E-2</v>
      </c>
      <c r="F214" s="121">
        <v>0.751</v>
      </c>
      <c r="G214" s="169">
        <v>17</v>
      </c>
      <c r="H214" s="120" t="s">
        <v>473</v>
      </c>
      <c r="I214" s="120" t="s">
        <v>473</v>
      </c>
      <c r="J214" s="120">
        <v>0.249</v>
      </c>
      <c r="K214" s="120" t="s">
        <v>473</v>
      </c>
      <c r="L214" s="142" t="s">
        <v>473</v>
      </c>
    </row>
    <row r="215" spans="1:12" x14ac:dyDescent="0.35">
      <c r="A215" s="188" t="s">
        <v>505</v>
      </c>
      <c r="B215" s="94">
        <v>4</v>
      </c>
      <c r="C215" s="94" t="s">
        <v>473</v>
      </c>
      <c r="D215" s="95" t="s">
        <v>473</v>
      </c>
      <c r="E215" s="92" t="s">
        <v>473</v>
      </c>
      <c r="F215" s="93" t="s">
        <v>473</v>
      </c>
      <c r="G215" s="169">
        <v>3</v>
      </c>
      <c r="H215" s="120" t="s">
        <v>473</v>
      </c>
      <c r="I215" s="120" t="s">
        <v>473</v>
      </c>
      <c r="J215" s="120" t="s">
        <v>473</v>
      </c>
      <c r="K215" s="120" t="s">
        <v>473</v>
      </c>
      <c r="L215" s="142" t="s">
        <v>473</v>
      </c>
    </row>
    <row r="216" spans="1:12" x14ac:dyDescent="0.35">
      <c r="A216" s="188" t="s">
        <v>506</v>
      </c>
      <c r="B216" s="94">
        <v>7</v>
      </c>
      <c r="C216" s="94" t="s">
        <v>473</v>
      </c>
      <c r="D216" s="95" t="s">
        <v>473</v>
      </c>
      <c r="E216" s="92" t="s">
        <v>473</v>
      </c>
      <c r="F216" s="93" t="s">
        <v>473</v>
      </c>
      <c r="G216" s="169">
        <v>6</v>
      </c>
      <c r="H216" s="120" t="s">
        <v>473</v>
      </c>
      <c r="I216" s="120" t="s">
        <v>473</v>
      </c>
      <c r="J216" s="120" t="s">
        <v>473</v>
      </c>
      <c r="K216" s="120" t="s">
        <v>473</v>
      </c>
      <c r="L216" s="142" t="s">
        <v>473</v>
      </c>
    </row>
    <row r="217" spans="1:12" x14ac:dyDescent="0.35">
      <c r="A217" s="188" t="s">
        <v>507</v>
      </c>
      <c r="B217" s="94">
        <v>48</v>
      </c>
      <c r="C217" s="94">
        <v>5678</v>
      </c>
      <c r="D217" s="95">
        <v>4686.0320000000002</v>
      </c>
      <c r="E217" s="120">
        <v>0.152</v>
      </c>
      <c r="F217" s="121">
        <v>1.589</v>
      </c>
      <c r="G217" s="169">
        <v>45</v>
      </c>
      <c r="H217" s="120">
        <v>0</v>
      </c>
      <c r="I217" s="120">
        <v>6.5000000000000002E-2</v>
      </c>
      <c r="J217" s="120">
        <v>0.81399999999999995</v>
      </c>
      <c r="K217" s="120">
        <v>1.851</v>
      </c>
      <c r="L217" s="142">
        <v>3.2269999999999999</v>
      </c>
    </row>
    <row r="218" spans="1:12" x14ac:dyDescent="0.35">
      <c r="A218" s="188" t="s">
        <v>508</v>
      </c>
      <c r="B218" s="94">
        <v>23</v>
      </c>
      <c r="C218" s="94">
        <v>2067</v>
      </c>
      <c r="D218" s="95">
        <v>3301.8339999999998</v>
      </c>
      <c r="E218" s="92">
        <v>0</v>
      </c>
      <c r="F218" s="93">
        <v>0.214</v>
      </c>
      <c r="G218" s="169">
        <v>21</v>
      </c>
      <c r="H218" s="120">
        <v>0</v>
      </c>
      <c r="I218" s="120">
        <v>0</v>
      </c>
      <c r="J218" s="120">
        <v>0.04</v>
      </c>
      <c r="K218" s="120">
        <v>0.214</v>
      </c>
      <c r="L218" s="142">
        <v>1.2150000000000001</v>
      </c>
    </row>
    <row r="219" spans="1:12" x14ac:dyDescent="0.35">
      <c r="A219" s="188" t="s">
        <v>509</v>
      </c>
      <c r="B219" s="94">
        <v>15</v>
      </c>
      <c r="C219" s="94">
        <v>1838</v>
      </c>
      <c r="D219" s="95">
        <v>1171.5650000000001</v>
      </c>
      <c r="E219" s="92">
        <v>0</v>
      </c>
      <c r="F219" s="93">
        <v>1.5069999999999999</v>
      </c>
      <c r="G219" s="169">
        <v>13</v>
      </c>
      <c r="H219" s="120" t="s">
        <v>473</v>
      </c>
      <c r="I219" s="120" t="s">
        <v>473</v>
      </c>
      <c r="J219" s="120">
        <v>0.872</v>
      </c>
      <c r="K219" s="120" t="s">
        <v>473</v>
      </c>
      <c r="L219" s="142" t="s">
        <v>473</v>
      </c>
    </row>
    <row r="220" spans="1:12" x14ac:dyDescent="0.35">
      <c r="A220" s="188" t="s">
        <v>510</v>
      </c>
      <c r="B220" s="94">
        <v>8</v>
      </c>
      <c r="C220" s="94" t="s">
        <v>473</v>
      </c>
      <c r="D220" s="95" t="s">
        <v>473</v>
      </c>
      <c r="E220" s="92" t="s">
        <v>473</v>
      </c>
      <c r="F220" s="93" t="s">
        <v>473</v>
      </c>
      <c r="G220" s="169">
        <v>8</v>
      </c>
      <c r="H220" s="120" t="s">
        <v>473</v>
      </c>
      <c r="I220" s="120" t="s">
        <v>473</v>
      </c>
      <c r="J220" s="120" t="s">
        <v>473</v>
      </c>
      <c r="K220" s="120" t="s">
        <v>473</v>
      </c>
      <c r="L220" s="142" t="s">
        <v>473</v>
      </c>
    </row>
    <row r="221" spans="1:12" x14ac:dyDescent="0.35">
      <c r="A221" s="188" t="s">
        <v>511</v>
      </c>
      <c r="B221" s="94">
        <v>26</v>
      </c>
      <c r="C221" s="94">
        <v>1205</v>
      </c>
      <c r="D221" s="95">
        <v>1856.7940000000001</v>
      </c>
      <c r="E221" s="92">
        <v>0</v>
      </c>
      <c r="F221" s="93">
        <v>0.372</v>
      </c>
      <c r="G221" s="169">
        <v>26</v>
      </c>
      <c r="H221" s="120">
        <v>0</v>
      </c>
      <c r="I221" s="120">
        <v>0</v>
      </c>
      <c r="J221" s="120">
        <v>0.14249999999999999</v>
      </c>
      <c r="K221" s="120">
        <v>0.46400000000000002</v>
      </c>
      <c r="L221" s="142">
        <v>2.2989999999999999</v>
      </c>
    </row>
    <row r="222" spans="1:12" x14ac:dyDescent="0.35">
      <c r="A222" s="188" t="s">
        <v>512</v>
      </c>
      <c r="B222" s="94">
        <v>1</v>
      </c>
      <c r="C222" s="94" t="s">
        <v>473</v>
      </c>
      <c r="D222" s="95" t="s">
        <v>473</v>
      </c>
      <c r="E222" s="92" t="s">
        <v>473</v>
      </c>
      <c r="F222" s="93" t="s">
        <v>473</v>
      </c>
      <c r="G222" s="169">
        <v>1</v>
      </c>
      <c r="H222" s="120" t="s">
        <v>473</v>
      </c>
      <c r="I222" s="120" t="s">
        <v>473</v>
      </c>
      <c r="J222" s="120" t="s">
        <v>473</v>
      </c>
      <c r="K222" s="120" t="s">
        <v>473</v>
      </c>
      <c r="L222" s="142" t="s">
        <v>473</v>
      </c>
    </row>
    <row r="223" spans="1:12" x14ac:dyDescent="0.35">
      <c r="A223" s="188" t="s">
        <v>513</v>
      </c>
      <c r="B223" s="94">
        <v>1</v>
      </c>
      <c r="C223" s="94" t="s">
        <v>473</v>
      </c>
      <c r="D223" s="95" t="s">
        <v>473</v>
      </c>
      <c r="E223" s="92" t="s">
        <v>473</v>
      </c>
      <c r="F223" s="93" t="s">
        <v>473</v>
      </c>
      <c r="G223" s="169">
        <v>1</v>
      </c>
      <c r="H223" s="120" t="s">
        <v>473</v>
      </c>
      <c r="I223" s="120" t="s">
        <v>473</v>
      </c>
      <c r="J223" s="120" t="s">
        <v>473</v>
      </c>
      <c r="K223" s="120" t="s">
        <v>473</v>
      </c>
      <c r="L223" s="142" t="s">
        <v>473</v>
      </c>
    </row>
    <row r="224" spans="1:12" x14ac:dyDescent="0.35">
      <c r="A224" s="188" t="s">
        <v>514</v>
      </c>
      <c r="B224" s="94">
        <v>8</v>
      </c>
      <c r="C224" s="94" t="s">
        <v>473</v>
      </c>
      <c r="D224" s="95" t="s">
        <v>473</v>
      </c>
      <c r="E224" s="92" t="s">
        <v>473</v>
      </c>
      <c r="F224" s="93" t="s">
        <v>473</v>
      </c>
      <c r="G224" s="169">
        <v>8</v>
      </c>
      <c r="H224" s="120" t="s">
        <v>473</v>
      </c>
      <c r="I224" s="120" t="s">
        <v>473</v>
      </c>
      <c r="J224" s="120" t="s">
        <v>473</v>
      </c>
      <c r="K224" s="120" t="s">
        <v>473</v>
      </c>
      <c r="L224" s="142" t="s">
        <v>473</v>
      </c>
    </row>
    <row r="225" spans="1:13" x14ac:dyDescent="0.35">
      <c r="A225" s="189" t="s">
        <v>515</v>
      </c>
      <c r="B225" s="94">
        <v>1</v>
      </c>
      <c r="C225" s="94" t="s">
        <v>473</v>
      </c>
      <c r="D225" s="95" t="s">
        <v>473</v>
      </c>
      <c r="E225" s="92" t="s">
        <v>473</v>
      </c>
      <c r="F225" s="93" t="s">
        <v>473</v>
      </c>
      <c r="G225" s="169">
        <v>1</v>
      </c>
      <c r="H225" s="120" t="s">
        <v>473</v>
      </c>
      <c r="I225" s="120" t="s">
        <v>473</v>
      </c>
      <c r="J225" s="120" t="s">
        <v>473</v>
      </c>
      <c r="K225" s="120" t="s">
        <v>473</v>
      </c>
      <c r="L225" s="142" t="s">
        <v>473</v>
      </c>
    </row>
    <row r="226" spans="1:13" x14ac:dyDescent="0.35">
      <c r="A226" s="190" t="s">
        <v>516</v>
      </c>
      <c r="B226" s="94">
        <v>17</v>
      </c>
      <c r="C226" s="94">
        <v>2262</v>
      </c>
      <c r="D226" s="95">
        <v>1606.5039999999999</v>
      </c>
      <c r="E226" s="92">
        <v>1.2999999999999999E-2</v>
      </c>
      <c r="F226" s="93">
        <v>1.282</v>
      </c>
      <c r="G226" s="169">
        <v>17</v>
      </c>
      <c r="H226" s="120" t="s">
        <v>473</v>
      </c>
      <c r="I226" s="120" t="s">
        <v>473</v>
      </c>
      <c r="J226" s="120">
        <v>0.34200000000000003</v>
      </c>
      <c r="K226" s="120" t="s">
        <v>473</v>
      </c>
      <c r="L226" s="142" t="s">
        <v>473</v>
      </c>
    </row>
    <row r="227" spans="1:13" x14ac:dyDescent="0.35">
      <c r="A227" s="189" t="s">
        <v>517</v>
      </c>
      <c r="B227" s="94">
        <v>98</v>
      </c>
      <c r="C227" s="94">
        <v>4444</v>
      </c>
      <c r="D227" s="95">
        <v>7306.8190000000004</v>
      </c>
      <c r="E227" s="120">
        <v>0</v>
      </c>
      <c r="F227" s="121">
        <v>0.13300000000000001</v>
      </c>
      <c r="G227" s="169">
        <v>88</v>
      </c>
      <c r="H227" s="120">
        <v>0</v>
      </c>
      <c r="I227" s="120">
        <v>0</v>
      </c>
      <c r="J227" s="120">
        <v>2.0500000000000001E-2</v>
      </c>
      <c r="K227" s="120">
        <v>0.51300000000000001</v>
      </c>
      <c r="L227" s="142">
        <v>1.6990000000000001</v>
      </c>
    </row>
    <row r="228" spans="1:13" x14ac:dyDescent="0.35">
      <c r="A228" s="188" t="s">
        <v>518</v>
      </c>
      <c r="B228" s="94">
        <v>10</v>
      </c>
      <c r="C228" s="94">
        <v>393</v>
      </c>
      <c r="D228" s="95">
        <v>355.89699999999999</v>
      </c>
      <c r="E228" s="92">
        <v>0</v>
      </c>
      <c r="F228" s="93">
        <v>1.379</v>
      </c>
      <c r="G228" s="169">
        <v>10</v>
      </c>
      <c r="H228" s="120" t="s">
        <v>473</v>
      </c>
      <c r="I228" s="120" t="s">
        <v>473</v>
      </c>
      <c r="J228" s="120">
        <v>0.46</v>
      </c>
      <c r="K228" s="120" t="s">
        <v>473</v>
      </c>
      <c r="L228" s="142" t="s">
        <v>473</v>
      </c>
    </row>
    <row r="229" spans="1:13" x14ac:dyDescent="0.35">
      <c r="A229" s="188" t="s">
        <v>519</v>
      </c>
      <c r="B229" s="94">
        <v>27</v>
      </c>
      <c r="C229" s="94">
        <v>573</v>
      </c>
      <c r="D229" s="95">
        <v>2049.922</v>
      </c>
      <c r="E229" s="120">
        <v>0</v>
      </c>
      <c r="F229" s="121">
        <v>0.498</v>
      </c>
      <c r="G229" s="169">
        <v>26</v>
      </c>
      <c r="H229" s="120">
        <v>0</v>
      </c>
      <c r="I229" s="120">
        <v>0</v>
      </c>
      <c r="J229" s="120">
        <v>8.5000000000000006E-2</v>
      </c>
      <c r="K229" s="120">
        <v>0.51700000000000002</v>
      </c>
      <c r="L229" s="142">
        <v>0.83399999999999996</v>
      </c>
    </row>
    <row r="230" spans="1:13" x14ac:dyDescent="0.35">
      <c r="A230" s="188" t="s">
        <v>520</v>
      </c>
      <c r="B230" s="94">
        <v>1</v>
      </c>
      <c r="C230" s="94" t="s">
        <v>473</v>
      </c>
      <c r="D230" s="95" t="s">
        <v>473</v>
      </c>
      <c r="E230" s="92" t="s">
        <v>473</v>
      </c>
      <c r="F230" s="93" t="s">
        <v>473</v>
      </c>
      <c r="G230" s="169">
        <v>1</v>
      </c>
      <c r="H230" s="120" t="s">
        <v>473</v>
      </c>
      <c r="I230" s="120" t="s">
        <v>473</v>
      </c>
      <c r="J230" s="120" t="s">
        <v>473</v>
      </c>
      <c r="K230" s="120" t="s">
        <v>473</v>
      </c>
      <c r="L230" s="142" t="s">
        <v>473</v>
      </c>
    </row>
    <row r="231" spans="1:13" x14ac:dyDescent="0.35">
      <c r="A231" s="188" t="s">
        <v>521</v>
      </c>
      <c r="B231" s="94">
        <v>23</v>
      </c>
      <c r="C231" s="94">
        <v>1031</v>
      </c>
      <c r="D231" s="95">
        <v>1525.056</v>
      </c>
      <c r="E231" s="92">
        <v>0.10100000000000001</v>
      </c>
      <c r="F231" s="93">
        <v>1.5509999999999999</v>
      </c>
      <c r="G231" s="169">
        <v>23</v>
      </c>
      <c r="H231" s="120">
        <v>0</v>
      </c>
      <c r="I231" s="120">
        <v>0</v>
      </c>
      <c r="J231" s="120">
        <v>0.85599999999999998</v>
      </c>
      <c r="K231" s="120">
        <v>1.891</v>
      </c>
      <c r="L231" s="142">
        <v>2.6659999999999999</v>
      </c>
    </row>
    <row r="232" spans="1:13" x14ac:dyDescent="0.35">
      <c r="A232" s="188" t="s">
        <v>522</v>
      </c>
      <c r="B232" s="94">
        <v>12</v>
      </c>
      <c r="C232" s="94">
        <v>255</v>
      </c>
      <c r="D232" s="95">
        <v>580.17100000000005</v>
      </c>
      <c r="E232" s="120">
        <v>0</v>
      </c>
      <c r="F232" s="121">
        <v>0.44900000000000001</v>
      </c>
      <c r="G232" s="169">
        <v>11</v>
      </c>
      <c r="H232" s="120" t="s">
        <v>473</v>
      </c>
      <c r="I232" s="120" t="s">
        <v>473</v>
      </c>
      <c r="J232" s="120">
        <v>6.0999999999999999E-2</v>
      </c>
      <c r="K232" s="120" t="s">
        <v>473</v>
      </c>
      <c r="L232" s="142" t="s">
        <v>473</v>
      </c>
    </row>
    <row r="233" spans="1:13" x14ac:dyDescent="0.35">
      <c r="A233" s="188" t="s">
        <v>523</v>
      </c>
      <c r="B233" s="94">
        <v>1</v>
      </c>
      <c r="C233" s="94" t="s">
        <v>473</v>
      </c>
      <c r="D233" s="95" t="s">
        <v>473</v>
      </c>
      <c r="E233" s="92" t="s">
        <v>473</v>
      </c>
      <c r="F233" s="93" t="s">
        <v>473</v>
      </c>
      <c r="G233" s="169">
        <v>1</v>
      </c>
      <c r="H233" s="120" t="s">
        <v>473</v>
      </c>
      <c r="I233" s="120" t="s">
        <v>473</v>
      </c>
      <c r="J233" s="120" t="s">
        <v>473</v>
      </c>
      <c r="K233" s="120" t="s">
        <v>473</v>
      </c>
      <c r="L233" s="142" t="s">
        <v>473</v>
      </c>
    </row>
    <row r="234" spans="1:13" ht="15" thickBot="1" x14ac:dyDescent="0.4">
      <c r="A234" s="191" t="s">
        <v>524</v>
      </c>
      <c r="B234" s="146">
        <v>0</v>
      </c>
      <c r="C234" s="146" t="s">
        <v>473</v>
      </c>
      <c r="D234" s="147" t="s">
        <v>473</v>
      </c>
      <c r="E234" s="148" t="s">
        <v>473</v>
      </c>
      <c r="F234" s="149" t="s">
        <v>473</v>
      </c>
      <c r="G234" s="170">
        <v>0</v>
      </c>
      <c r="H234" s="148" t="s">
        <v>473</v>
      </c>
      <c r="I234" s="148" t="s">
        <v>473</v>
      </c>
      <c r="J234" s="148" t="s">
        <v>473</v>
      </c>
      <c r="K234" s="148" t="s">
        <v>473</v>
      </c>
      <c r="L234" s="151" t="s">
        <v>473</v>
      </c>
    </row>
    <row r="235" spans="1:13" ht="16.5" customHeight="1" x14ac:dyDescent="0.35">
      <c r="A235" s="265" t="s">
        <v>668</v>
      </c>
      <c r="B235" s="265"/>
      <c r="C235" s="265"/>
      <c r="D235" s="265"/>
      <c r="E235" s="265"/>
      <c r="F235" s="265"/>
      <c r="G235" s="265"/>
      <c r="H235" s="265"/>
      <c r="I235" s="265"/>
      <c r="J235" s="265"/>
      <c r="K235" s="265"/>
      <c r="L235" s="265"/>
      <c r="M235" s="98"/>
    </row>
    <row r="236" spans="1:13" x14ac:dyDescent="0.35">
      <c r="A236" s="267"/>
      <c r="B236" s="267"/>
      <c r="C236" s="267"/>
      <c r="D236" s="267"/>
      <c r="E236" s="267"/>
      <c r="F236" s="267"/>
      <c r="G236" s="267"/>
      <c r="H236" s="267"/>
      <c r="I236" s="267"/>
      <c r="J236" s="267"/>
      <c r="K236" s="267"/>
      <c r="L236" s="267"/>
      <c r="M236" s="98"/>
    </row>
    <row r="237" spans="1:13" x14ac:dyDescent="0.35">
      <c r="A237" s="216"/>
      <c r="B237" s="216"/>
      <c r="C237" s="185"/>
      <c r="D237" s="185"/>
      <c r="E237" s="84"/>
      <c r="F237" s="98"/>
      <c r="G237" s="98"/>
      <c r="H237" s="185"/>
      <c r="I237" s="98"/>
      <c r="J237" s="98"/>
      <c r="K237" s="98"/>
      <c r="L237" s="98"/>
      <c r="M237" s="98"/>
    </row>
    <row r="238" spans="1:13" x14ac:dyDescent="0.35">
      <c r="A238" s="216"/>
      <c r="B238" s="216"/>
      <c r="C238" s="185"/>
      <c r="D238" s="185"/>
      <c r="E238" s="84"/>
      <c r="F238" s="98"/>
      <c r="G238" s="98"/>
      <c r="H238" s="185"/>
      <c r="I238" s="98"/>
      <c r="J238" s="98"/>
      <c r="K238" s="98"/>
      <c r="L238" s="98"/>
      <c r="M238" s="98"/>
    </row>
    <row r="239" spans="1:13" ht="18.5" thickBot="1" x14ac:dyDescent="0.45">
      <c r="A239" s="131" t="s">
        <v>532</v>
      </c>
      <c r="B239" s="155"/>
      <c r="C239" s="155"/>
      <c r="D239" s="155"/>
      <c r="E239" s="155"/>
      <c r="F239" s="155"/>
      <c r="G239" s="155"/>
      <c r="H239" s="155"/>
      <c r="I239" s="155"/>
      <c r="J239" s="155"/>
      <c r="K239" s="155"/>
      <c r="L239" s="155"/>
      <c r="M239" s="155"/>
    </row>
    <row r="240" spans="1:13" ht="49" customHeight="1" thickBot="1" x14ac:dyDescent="0.4">
      <c r="A240" s="173"/>
      <c r="B240" s="175"/>
      <c r="C240" s="258" t="s">
        <v>167</v>
      </c>
      <c r="D240" s="259"/>
      <c r="E240" s="260" t="s">
        <v>468</v>
      </c>
      <c r="F240" s="261"/>
      <c r="G240" s="262" t="s">
        <v>469</v>
      </c>
      <c r="H240" s="263"/>
      <c r="I240" s="263"/>
      <c r="J240" s="263"/>
      <c r="K240" s="263"/>
      <c r="L240" s="264"/>
    </row>
    <row r="241" spans="1:12" ht="49" customHeight="1" x14ac:dyDescent="0.35">
      <c r="A241" s="187" t="s">
        <v>470</v>
      </c>
      <c r="B241" s="176" t="s">
        <v>471</v>
      </c>
      <c r="C241" s="177" t="s">
        <v>173</v>
      </c>
      <c r="D241" s="178" t="s">
        <v>174</v>
      </c>
      <c r="E241" s="179" t="s">
        <v>176</v>
      </c>
      <c r="F241" s="180" t="s">
        <v>177</v>
      </c>
      <c r="G241" s="179" t="s">
        <v>674</v>
      </c>
      <c r="H241" s="179" t="s">
        <v>180</v>
      </c>
      <c r="I241" s="179" t="s">
        <v>183</v>
      </c>
      <c r="J241" s="179" t="s">
        <v>188</v>
      </c>
      <c r="K241" s="179" t="s">
        <v>193</v>
      </c>
      <c r="L241" s="181" t="s">
        <v>196</v>
      </c>
    </row>
    <row r="242" spans="1:12" x14ac:dyDescent="0.35">
      <c r="A242" s="188" t="s">
        <v>472</v>
      </c>
      <c r="B242" s="94">
        <v>3</v>
      </c>
      <c r="C242" s="94" t="s">
        <v>473</v>
      </c>
      <c r="D242" s="95" t="s">
        <v>473</v>
      </c>
      <c r="E242" s="92" t="s">
        <v>473</v>
      </c>
      <c r="F242" s="93" t="s">
        <v>473</v>
      </c>
      <c r="G242" s="169">
        <v>3</v>
      </c>
      <c r="H242" s="120" t="s">
        <v>473</v>
      </c>
      <c r="I242" s="120" t="s">
        <v>473</v>
      </c>
      <c r="J242" s="120" t="s">
        <v>473</v>
      </c>
      <c r="K242" s="120" t="s">
        <v>473</v>
      </c>
      <c r="L242" s="142" t="s">
        <v>473</v>
      </c>
    </row>
    <row r="243" spans="1:12" x14ac:dyDescent="0.35">
      <c r="A243" s="188" t="s">
        <v>474</v>
      </c>
      <c r="B243" s="94">
        <v>9</v>
      </c>
      <c r="C243" s="94" t="s">
        <v>473</v>
      </c>
      <c r="D243" s="95" t="s">
        <v>473</v>
      </c>
      <c r="E243" s="92" t="s">
        <v>473</v>
      </c>
      <c r="F243" s="93" t="s">
        <v>473</v>
      </c>
      <c r="G243" s="169">
        <v>9</v>
      </c>
      <c r="H243" s="120" t="s">
        <v>473</v>
      </c>
      <c r="I243" s="120" t="s">
        <v>473</v>
      </c>
      <c r="J243" s="120" t="s">
        <v>473</v>
      </c>
      <c r="K243" s="120" t="s">
        <v>473</v>
      </c>
      <c r="L243" s="142" t="s">
        <v>473</v>
      </c>
    </row>
    <row r="244" spans="1:12" x14ac:dyDescent="0.35">
      <c r="A244" s="188" t="s">
        <v>475</v>
      </c>
      <c r="B244" s="94">
        <v>13</v>
      </c>
      <c r="C244" s="94">
        <v>7358</v>
      </c>
      <c r="D244" s="95">
        <v>10295.642</v>
      </c>
      <c r="E244" s="92">
        <v>0.47599999999999998</v>
      </c>
      <c r="F244" s="93">
        <v>1.0329999999999999</v>
      </c>
      <c r="G244" s="169">
        <v>13</v>
      </c>
      <c r="H244" s="120" t="s">
        <v>473</v>
      </c>
      <c r="I244" s="120" t="s">
        <v>473</v>
      </c>
      <c r="J244" s="120">
        <v>0.69599999999999995</v>
      </c>
      <c r="K244" s="120" t="s">
        <v>656</v>
      </c>
      <c r="L244" s="142" t="s">
        <v>656</v>
      </c>
    </row>
    <row r="245" spans="1:12" x14ac:dyDescent="0.35">
      <c r="A245" s="188" t="s">
        <v>476</v>
      </c>
      <c r="B245" s="94">
        <v>5</v>
      </c>
      <c r="C245" s="94" t="s">
        <v>473</v>
      </c>
      <c r="D245" s="95" t="s">
        <v>473</v>
      </c>
      <c r="E245" s="92" t="s">
        <v>473</v>
      </c>
      <c r="F245" s="93" t="s">
        <v>473</v>
      </c>
      <c r="G245" s="169">
        <v>5</v>
      </c>
      <c r="H245" s="120" t="s">
        <v>473</v>
      </c>
      <c r="I245" s="120" t="s">
        <v>473</v>
      </c>
      <c r="J245" s="120" t="s">
        <v>473</v>
      </c>
      <c r="K245" s="120" t="s">
        <v>473</v>
      </c>
      <c r="L245" s="142" t="s">
        <v>473</v>
      </c>
    </row>
    <row r="246" spans="1:12" x14ac:dyDescent="0.35">
      <c r="A246" s="188" t="s">
        <v>477</v>
      </c>
      <c r="B246" s="94">
        <v>95</v>
      </c>
      <c r="C246" s="94">
        <v>44795</v>
      </c>
      <c r="D246" s="95">
        <v>50341.928999999996</v>
      </c>
      <c r="E246" s="92">
        <v>0.77100000000000002</v>
      </c>
      <c r="F246" s="93">
        <v>0.93500000000000005</v>
      </c>
      <c r="G246" s="169">
        <v>95</v>
      </c>
      <c r="H246" s="120">
        <v>0.54400000000000004</v>
      </c>
      <c r="I246" s="120">
        <v>0.65600000000000003</v>
      </c>
      <c r="J246" s="120">
        <v>0.83099999999999996</v>
      </c>
      <c r="K246" s="120">
        <v>1.103</v>
      </c>
      <c r="L246" s="142">
        <v>1.476</v>
      </c>
    </row>
    <row r="247" spans="1:12" x14ac:dyDescent="0.35">
      <c r="A247" s="188" t="s">
        <v>478</v>
      </c>
      <c r="B247" s="94">
        <v>23</v>
      </c>
      <c r="C247" s="94">
        <v>6602</v>
      </c>
      <c r="D247" s="95">
        <v>11407.965</v>
      </c>
      <c r="E247" s="120">
        <v>0.41799999999999998</v>
      </c>
      <c r="F247" s="121">
        <v>0.68300000000000005</v>
      </c>
      <c r="G247" s="169">
        <v>23</v>
      </c>
      <c r="H247" s="120">
        <v>0.314</v>
      </c>
      <c r="I247" s="120">
        <v>0.376</v>
      </c>
      <c r="J247" s="120">
        <v>0.55800000000000005</v>
      </c>
      <c r="K247" s="120">
        <v>0.71</v>
      </c>
      <c r="L247" s="142">
        <v>0.94</v>
      </c>
    </row>
    <row r="248" spans="1:12" x14ac:dyDescent="0.35">
      <c r="A248" s="188" t="s">
        <v>479</v>
      </c>
      <c r="B248" s="94">
        <v>8</v>
      </c>
      <c r="C248" s="94" t="s">
        <v>473</v>
      </c>
      <c r="D248" s="95" t="s">
        <v>473</v>
      </c>
      <c r="E248" s="92" t="s">
        <v>473</v>
      </c>
      <c r="F248" s="93" t="s">
        <v>473</v>
      </c>
      <c r="G248" s="169">
        <v>8</v>
      </c>
      <c r="H248" s="120" t="s">
        <v>473</v>
      </c>
      <c r="I248" s="120" t="s">
        <v>473</v>
      </c>
      <c r="J248" s="120" t="s">
        <v>473</v>
      </c>
      <c r="K248" s="120" t="s">
        <v>473</v>
      </c>
      <c r="L248" s="142" t="s">
        <v>473</v>
      </c>
    </row>
    <row r="249" spans="1:12" x14ac:dyDescent="0.35">
      <c r="A249" s="188" t="s">
        <v>480</v>
      </c>
      <c r="B249" s="94">
        <v>2</v>
      </c>
      <c r="C249" s="94" t="s">
        <v>473</v>
      </c>
      <c r="D249" s="95" t="s">
        <v>473</v>
      </c>
      <c r="E249" s="92" t="s">
        <v>473</v>
      </c>
      <c r="F249" s="93" t="s">
        <v>473</v>
      </c>
      <c r="G249" s="169">
        <v>2</v>
      </c>
      <c r="H249" s="120" t="s">
        <v>473</v>
      </c>
      <c r="I249" s="120" t="s">
        <v>473</v>
      </c>
      <c r="J249" s="120" t="s">
        <v>473</v>
      </c>
      <c r="K249" s="120" t="s">
        <v>473</v>
      </c>
      <c r="L249" s="142" t="s">
        <v>473</v>
      </c>
    </row>
    <row r="250" spans="1:12" x14ac:dyDescent="0.35">
      <c r="A250" s="188" t="s">
        <v>481</v>
      </c>
      <c r="B250" s="94">
        <v>2</v>
      </c>
      <c r="C250" s="94" t="s">
        <v>473</v>
      </c>
      <c r="D250" s="95" t="s">
        <v>473</v>
      </c>
      <c r="E250" s="92" t="s">
        <v>473</v>
      </c>
      <c r="F250" s="93" t="s">
        <v>473</v>
      </c>
      <c r="G250" s="169">
        <v>2</v>
      </c>
      <c r="H250" s="120" t="s">
        <v>473</v>
      </c>
      <c r="I250" s="120" t="s">
        <v>473</v>
      </c>
      <c r="J250" s="120" t="s">
        <v>473</v>
      </c>
      <c r="K250" s="120" t="s">
        <v>473</v>
      </c>
      <c r="L250" s="142" t="s">
        <v>473</v>
      </c>
    </row>
    <row r="251" spans="1:12" x14ac:dyDescent="0.35">
      <c r="A251" s="188" t="s">
        <v>482</v>
      </c>
      <c r="B251" s="94">
        <v>34</v>
      </c>
      <c r="C251" s="94">
        <v>20559</v>
      </c>
      <c r="D251" s="95">
        <v>24066.485000000001</v>
      </c>
      <c r="E251" s="92">
        <v>0.76200000000000001</v>
      </c>
      <c r="F251" s="93">
        <v>1.05</v>
      </c>
      <c r="G251" s="169">
        <v>34</v>
      </c>
      <c r="H251" s="120">
        <v>0.55300000000000005</v>
      </c>
      <c r="I251" s="120">
        <v>0.67100000000000004</v>
      </c>
      <c r="J251" s="120">
        <v>0.92849999999999999</v>
      </c>
      <c r="K251" s="120">
        <v>1.1579999999999999</v>
      </c>
      <c r="L251" s="142">
        <v>1.4079999999999999</v>
      </c>
    </row>
    <row r="252" spans="1:12" x14ac:dyDescent="0.35">
      <c r="A252" s="188" t="s">
        <v>483</v>
      </c>
      <c r="B252" s="94">
        <v>27</v>
      </c>
      <c r="C252" s="94">
        <v>12706</v>
      </c>
      <c r="D252" s="95">
        <v>14233.808000000001</v>
      </c>
      <c r="E252" s="120">
        <v>0.83</v>
      </c>
      <c r="F252" s="121">
        <v>1.1240000000000001</v>
      </c>
      <c r="G252" s="169">
        <v>27</v>
      </c>
      <c r="H252" s="120">
        <v>0.46100000000000002</v>
      </c>
      <c r="I252" s="120">
        <v>0.69899999999999995</v>
      </c>
      <c r="J252" s="120">
        <v>0.97599999999999998</v>
      </c>
      <c r="K252" s="120">
        <v>1.1299999999999999</v>
      </c>
      <c r="L252" s="142">
        <v>1.9139999999999999</v>
      </c>
    </row>
    <row r="253" spans="1:12" x14ac:dyDescent="0.35">
      <c r="A253" s="188" t="s">
        <v>484</v>
      </c>
      <c r="B253" s="94">
        <v>1</v>
      </c>
      <c r="C253" s="94" t="s">
        <v>473</v>
      </c>
      <c r="D253" s="95" t="s">
        <v>473</v>
      </c>
      <c r="E253" s="92" t="s">
        <v>473</v>
      </c>
      <c r="F253" s="93" t="s">
        <v>473</v>
      </c>
      <c r="G253" s="169">
        <v>1</v>
      </c>
      <c r="H253" s="120" t="s">
        <v>473</v>
      </c>
      <c r="I253" s="120" t="s">
        <v>473</v>
      </c>
      <c r="J253" s="120" t="s">
        <v>473</v>
      </c>
      <c r="K253" s="120" t="s">
        <v>473</v>
      </c>
      <c r="L253" s="142" t="s">
        <v>473</v>
      </c>
    </row>
    <row r="254" spans="1:12" x14ac:dyDescent="0.35">
      <c r="A254" s="188" t="s">
        <v>485</v>
      </c>
      <c r="B254" s="94">
        <v>3</v>
      </c>
      <c r="C254" s="94" t="s">
        <v>473</v>
      </c>
      <c r="D254" s="95" t="s">
        <v>473</v>
      </c>
      <c r="E254" s="92" t="s">
        <v>473</v>
      </c>
      <c r="F254" s="93" t="s">
        <v>473</v>
      </c>
      <c r="G254" s="169">
        <v>3</v>
      </c>
      <c r="H254" s="120" t="s">
        <v>473</v>
      </c>
      <c r="I254" s="120" t="s">
        <v>473</v>
      </c>
      <c r="J254" s="120" t="s">
        <v>473</v>
      </c>
      <c r="K254" s="120" t="s">
        <v>473</v>
      </c>
      <c r="L254" s="142" t="s">
        <v>473</v>
      </c>
    </row>
    <row r="255" spans="1:12" x14ac:dyDescent="0.35">
      <c r="A255" s="188" t="s">
        <v>486</v>
      </c>
      <c r="B255" s="94">
        <v>6</v>
      </c>
      <c r="C255" s="94" t="s">
        <v>473</v>
      </c>
      <c r="D255" s="95" t="s">
        <v>473</v>
      </c>
      <c r="E255" s="92" t="s">
        <v>473</v>
      </c>
      <c r="F255" s="93" t="s">
        <v>473</v>
      </c>
      <c r="G255" s="169">
        <v>6</v>
      </c>
      <c r="H255" s="120" t="s">
        <v>473</v>
      </c>
      <c r="I255" s="120" t="s">
        <v>473</v>
      </c>
      <c r="J255" s="120" t="s">
        <v>473</v>
      </c>
      <c r="K255" s="120" t="s">
        <v>473</v>
      </c>
      <c r="L255" s="142" t="s">
        <v>473</v>
      </c>
    </row>
    <row r="256" spans="1:12" x14ac:dyDescent="0.35">
      <c r="A256" s="188" t="s">
        <v>487</v>
      </c>
      <c r="B256" s="94">
        <v>18</v>
      </c>
      <c r="C256" s="94">
        <v>12796</v>
      </c>
      <c r="D256" s="95">
        <v>13462.147999999999</v>
      </c>
      <c r="E256" s="120">
        <v>0.75700000000000001</v>
      </c>
      <c r="F256" s="121">
        <v>1.042</v>
      </c>
      <c r="G256" s="169">
        <v>18</v>
      </c>
      <c r="H256" s="120" t="s">
        <v>473</v>
      </c>
      <c r="I256" s="120" t="s">
        <v>473</v>
      </c>
      <c r="J256" s="120">
        <v>0.82650000000000001</v>
      </c>
      <c r="K256" s="120" t="s">
        <v>473</v>
      </c>
      <c r="L256" s="142" t="s">
        <v>473</v>
      </c>
    </row>
    <row r="257" spans="1:12" x14ac:dyDescent="0.35">
      <c r="A257" s="188" t="s">
        <v>488</v>
      </c>
      <c r="B257" s="94">
        <v>30</v>
      </c>
      <c r="C257" s="94">
        <v>12298</v>
      </c>
      <c r="D257" s="95">
        <v>15646.361000000001</v>
      </c>
      <c r="E257" s="120">
        <v>0.59499999999999997</v>
      </c>
      <c r="F257" s="121">
        <v>1.1200000000000001</v>
      </c>
      <c r="G257" s="169">
        <v>29</v>
      </c>
      <c r="H257" s="120">
        <v>0.39200000000000002</v>
      </c>
      <c r="I257" s="120">
        <v>0.54100000000000004</v>
      </c>
      <c r="J257" s="120">
        <v>0.69699999999999995</v>
      </c>
      <c r="K257" s="120">
        <v>1.2070000000000001</v>
      </c>
      <c r="L257" s="142">
        <v>1.8009999999999999</v>
      </c>
    </row>
    <row r="258" spans="1:12" x14ac:dyDescent="0.35">
      <c r="A258" s="188" t="s">
        <v>489</v>
      </c>
      <c r="B258" s="94">
        <v>5</v>
      </c>
      <c r="C258" s="94" t="s">
        <v>473</v>
      </c>
      <c r="D258" s="95" t="s">
        <v>473</v>
      </c>
      <c r="E258" s="92" t="s">
        <v>473</v>
      </c>
      <c r="F258" s="93" t="s">
        <v>473</v>
      </c>
      <c r="G258" s="169">
        <v>5</v>
      </c>
      <c r="H258" s="120" t="s">
        <v>473</v>
      </c>
      <c r="I258" s="120" t="s">
        <v>473</v>
      </c>
      <c r="J258" s="120" t="s">
        <v>473</v>
      </c>
      <c r="K258" s="120" t="s">
        <v>473</v>
      </c>
      <c r="L258" s="142" t="s">
        <v>473</v>
      </c>
    </row>
    <row r="259" spans="1:12" x14ac:dyDescent="0.35">
      <c r="A259" s="188" t="s">
        <v>490</v>
      </c>
      <c r="B259" s="94">
        <v>17</v>
      </c>
      <c r="C259" s="94">
        <v>10298</v>
      </c>
      <c r="D259" s="95">
        <v>11637.937</v>
      </c>
      <c r="E259" s="120">
        <v>0.75700000000000001</v>
      </c>
      <c r="F259" s="121">
        <v>1.2949999999999999</v>
      </c>
      <c r="G259" s="169">
        <v>17</v>
      </c>
      <c r="H259" s="120" t="s">
        <v>473</v>
      </c>
      <c r="I259" s="120" t="s">
        <v>473</v>
      </c>
      <c r="J259" s="120">
        <v>1.145</v>
      </c>
      <c r="K259" s="120" t="s">
        <v>473</v>
      </c>
      <c r="L259" s="142" t="s">
        <v>473</v>
      </c>
    </row>
    <row r="260" spans="1:12" x14ac:dyDescent="0.35">
      <c r="A260" s="188" t="s">
        <v>491</v>
      </c>
      <c r="B260" s="94">
        <v>19</v>
      </c>
      <c r="C260" s="94">
        <v>11442</v>
      </c>
      <c r="D260" s="95">
        <v>9501.5239999999994</v>
      </c>
      <c r="E260" s="120">
        <v>0.61</v>
      </c>
      <c r="F260" s="121">
        <v>1.446</v>
      </c>
      <c r="G260" s="169">
        <v>18</v>
      </c>
      <c r="H260" s="120" t="s">
        <v>473</v>
      </c>
      <c r="I260" s="120" t="s">
        <v>473</v>
      </c>
      <c r="J260" s="120">
        <v>1.1695</v>
      </c>
      <c r="K260" s="120" t="s">
        <v>473</v>
      </c>
      <c r="L260" s="142" t="s">
        <v>473</v>
      </c>
    </row>
    <row r="261" spans="1:12" x14ac:dyDescent="0.35">
      <c r="A261" s="188" t="s">
        <v>492</v>
      </c>
      <c r="B261" s="94">
        <v>12</v>
      </c>
      <c r="C261" s="94">
        <v>7077</v>
      </c>
      <c r="D261" s="95">
        <v>9636.3320000000003</v>
      </c>
      <c r="E261" s="92">
        <v>0.40200000000000002</v>
      </c>
      <c r="F261" s="93">
        <v>0.92700000000000005</v>
      </c>
      <c r="G261" s="169">
        <v>12</v>
      </c>
      <c r="H261" s="120" t="s">
        <v>473</v>
      </c>
      <c r="I261" s="120" t="s">
        <v>473</v>
      </c>
      <c r="J261" s="120">
        <v>0.65200000000000002</v>
      </c>
      <c r="K261" s="120" t="s">
        <v>473</v>
      </c>
      <c r="L261" s="142" t="s">
        <v>473</v>
      </c>
    </row>
    <row r="262" spans="1:12" x14ac:dyDescent="0.35">
      <c r="A262" s="188" t="s">
        <v>493</v>
      </c>
      <c r="B262" s="94">
        <v>12</v>
      </c>
      <c r="C262" s="94">
        <v>5266</v>
      </c>
      <c r="D262" s="95">
        <v>5876.5860000000002</v>
      </c>
      <c r="E262" s="92">
        <v>0.53100000000000003</v>
      </c>
      <c r="F262" s="93">
        <v>1.341</v>
      </c>
      <c r="G262" s="169">
        <v>12</v>
      </c>
      <c r="H262" s="120" t="s">
        <v>473</v>
      </c>
      <c r="I262" s="120" t="s">
        <v>473</v>
      </c>
      <c r="J262" s="120">
        <v>0.94799999999999995</v>
      </c>
      <c r="K262" s="120" t="s">
        <v>473</v>
      </c>
      <c r="L262" s="142" t="s">
        <v>473</v>
      </c>
    </row>
    <row r="263" spans="1:12" x14ac:dyDescent="0.35">
      <c r="A263" s="188" t="s">
        <v>494</v>
      </c>
      <c r="B263" s="94">
        <v>3</v>
      </c>
      <c r="C263" s="94" t="s">
        <v>473</v>
      </c>
      <c r="D263" s="95" t="s">
        <v>473</v>
      </c>
      <c r="E263" s="92" t="s">
        <v>473</v>
      </c>
      <c r="F263" s="93" t="s">
        <v>473</v>
      </c>
      <c r="G263" s="169">
        <v>3</v>
      </c>
      <c r="H263" s="120" t="s">
        <v>473</v>
      </c>
      <c r="I263" s="120" t="s">
        <v>473</v>
      </c>
      <c r="J263" s="120" t="s">
        <v>473</v>
      </c>
      <c r="K263" s="120" t="s">
        <v>473</v>
      </c>
      <c r="L263" s="142" t="s">
        <v>473</v>
      </c>
    </row>
    <row r="264" spans="1:12" x14ac:dyDescent="0.35">
      <c r="A264" s="188" t="s">
        <v>495</v>
      </c>
      <c r="B264" s="94">
        <v>14</v>
      </c>
      <c r="C264" s="94">
        <v>9068</v>
      </c>
      <c r="D264" s="95">
        <v>11714.245999999999</v>
      </c>
      <c r="E264" s="120">
        <v>0.74199999999999999</v>
      </c>
      <c r="F264" s="121">
        <v>1.3520000000000001</v>
      </c>
      <c r="G264" s="169">
        <v>14</v>
      </c>
      <c r="H264" s="120" t="s">
        <v>473</v>
      </c>
      <c r="I264" s="120" t="s">
        <v>473</v>
      </c>
      <c r="J264" s="120">
        <v>0.90549999999999997</v>
      </c>
      <c r="K264" s="120" t="s">
        <v>473</v>
      </c>
      <c r="L264" s="142" t="s">
        <v>473</v>
      </c>
    </row>
    <row r="265" spans="1:12" x14ac:dyDescent="0.35">
      <c r="A265" s="188" t="s">
        <v>496</v>
      </c>
      <c r="B265" s="94">
        <v>17</v>
      </c>
      <c r="C265" s="94">
        <v>9277</v>
      </c>
      <c r="D265" s="95">
        <v>11457.272999999999</v>
      </c>
      <c r="E265" s="92">
        <v>0.66200000000000003</v>
      </c>
      <c r="F265" s="93">
        <v>0.98299999999999998</v>
      </c>
      <c r="G265" s="169">
        <v>17</v>
      </c>
      <c r="H265" s="120" t="s">
        <v>473</v>
      </c>
      <c r="I265" s="120" t="s">
        <v>473</v>
      </c>
      <c r="J265" s="120">
        <v>0.78700000000000003</v>
      </c>
      <c r="K265" s="120" t="s">
        <v>473</v>
      </c>
      <c r="L265" s="142" t="s">
        <v>473</v>
      </c>
    </row>
    <row r="266" spans="1:12" x14ac:dyDescent="0.35">
      <c r="A266" s="188" t="s">
        <v>497</v>
      </c>
      <c r="B266" s="94">
        <v>21</v>
      </c>
      <c r="C266" s="94">
        <v>11838</v>
      </c>
      <c r="D266" s="95">
        <v>16591.972000000002</v>
      </c>
      <c r="E266" s="120">
        <v>0.52500000000000002</v>
      </c>
      <c r="F266" s="121">
        <v>0.86399999999999999</v>
      </c>
      <c r="G266" s="169">
        <v>21</v>
      </c>
      <c r="H266" s="120">
        <v>0.34499999999999997</v>
      </c>
      <c r="I266" s="120">
        <v>0.52500000000000002</v>
      </c>
      <c r="J266" s="120">
        <v>0.64100000000000001</v>
      </c>
      <c r="K266" s="120">
        <v>0.86399999999999999</v>
      </c>
      <c r="L266" s="142">
        <v>1.157</v>
      </c>
    </row>
    <row r="267" spans="1:12" x14ac:dyDescent="0.35">
      <c r="A267" s="188" t="s">
        <v>498</v>
      </c>
      <c r="B267" s="94">
        <v>7</v>
      </c>
      <c r="C267" s="94" t="s">
        <v>473</v>
      </c>
      <c r="D267" s="95" t="s">
        <v>473</v>
      </c>
      <c r="E267" s="92" t="s">
        <v>473</v>
      </c>
      <c r="F267" s="93" t="s">
        <v>473</v>
      </c>
      <c r="G267" s="169">
        <v>7</v>
      </c>
      <c r="H267" s="120" t="s">
        <v>473</v>
      </c>
      <c r="I267" s="120" t="s">
        <v>473</v>
      </c>
      <c r="J267" s="120" t="s">
        <v>473</v>
      </c>
      <c r="K267" s="120" t="s">
        <v>473</v>
      </c>
      <c r="L267" s="142" t="s">
        <v>473</v>
      </c>
    </row>
    <row r="268" spans="1:12" x14ac:dyDescent="0.35">
      <c r="A268" s="188" t="s">
        <v>499</v>
      </c>
      <c r="B268" s="94">
        <v>6</v>
      </c>
      <c r="C268" s="94" t="s">
        <v>473</v>
      </c>
      <c r="D268" s="95" t="s">
        <v>473</v>
      </c>
      <c r="E268" s="92" t="s">
        <v>473</v>
      </c>
      <c r="F268" s="93" t="s">
        <v>473</v>
      </c>
      <c r="G268" s="169">
        <v>6</v>
      </c>
      <c r="H268" s="120" t="s">
        <v>473</v>
      </c>
      <c r="I268" s="120" t="s">
        <v>473</v>
      </c>
      <c r="J268" s="120" t="s">
        <v>473</v>
      </c>
      <c r="K268" s="120" t="s">
        <v>473</v>
      </c>
      <c r="L268" s="142" t="s">
        <v>473</v>
      </c>
    </row>
    <row r="269" spans="1:12" x14ac:dyDescent="0.35">
      <c r="A269" s="188" t="s">
        <v>500</v>
      </c>
      <c r="B269" s="94">
        <v>27</v>
      </c>
      <c r="C269" s="94">
        <v>17826</v>
      </c>
      <c r="D269" s="95">
        <v>20226.38</v>
      </c>
      <c r="E269" s="120">
        <v>0.67800000000000005</v>
      </c>
      <c r="F269" s="121">
        <v>1.1220000000000001</v>
      </c>
      <c r="G269" s="169">
        <v>27</v>
      </c>
      <c r="H269" s="120">
        <v>0.56100000000000005</v>
      </c>
      <c r="I269" s="120">
        <v>0.63400000000000001</v>
      </c>
      <c r="J269" s="120">
        <v>0.77700000000000002</v>
      </c>
      <c r="K269" s="120">
        <v>1.1619999999999999</v>
      </c>
      <c r="L269" s="142">
        <v>1.431</v>
      </c>
    </row>
    <row r="270" spans="1:12" x14ac:dyDescent="0.35">
      <c r="A270" s="188" t="s">
        <v>501</v>
      </c>
      <c r="B270" s="94">
        <v>4</v>
      </c>
      <c r="C270" s="94" t="s">
        <v>473</v>
      </c>
      <c r="D270" s="95" t="s">
        <v>473</v>
      </c>
      <c r="E270" s="92" t="s">
        <v>473</v>
      </c>
      <c r="F270" s="93" t="s">
        <v>473</v>
      </c>
      <c r="G270" s="169">
        <v>4</v>
      </c>
      <c r="H270" s="120" t="s">
        <v>473</v>
      </c>
      <c r="I270" s="120" t="s">
        <v>473</v>
      </c>
      <c r="J270" s="120" t="s">
        <v>473</v>
      </c>
      <c r="K270" s="120" t="s">
        <v>473</v>
      </c>
      <c r="L270" s="142" t="s">
        <v>473</v>
      </c>
    </row>
    <row r="271" spans="1:12" x14ac:dyDescent="0.35">
      <c r="A271" s="188" t="s">
        <v>502</v>
      </c>
      <c r="B271" s="94">
        <v>7</v>
      </c>
      <c r="C271" s="94" t="s">
        <v>473</v>
      </c>
      <c r="D271" s="95" t="s">
        <v>473</v>
      </c>
      <c r="E271" s="92" t="s">
        <v>473</v>
      </c>
      <c r="F271" s="93" t="s">
        <v>473</v>
      </c>
      <c r="G271" s="169">
        <v>7</v>
      </c>
      <c r="H271" s="120" t="s">
        <v>473</v>
      </c>
      <c r="I271" s="120" t="s">
        <v>473</v>
      </c>
      <c r="J271" s="120" t="s">
        <v>473</v>
      </c>
      <c r="K271" s="120" t="s">
        <v>473</v>
      </c>
      <c r="L271" s="142" t="s">
        <v>473</v>
      </c>
    </row>
    <row r="272" spans="1:12" x14ac:dyDescent="0.35">
      <c r="A272" s="188" t="s">
        <v>503</v>
      </c>
      <c r="B272" s="94">
        <v>1</v>
      </c>
      <c r="C272" s="94" t="s">
        <v>473</v>
      </c>
      <c r="D272" s="95" t="s">
        <v>473</v>
      </c>
      <c r="E272" s="92" t="s">
        <v>473</v>
      </c>
      <c r="F272" s="93" t="s">
        <v>473</v>
      </c>
      <c r="G272" s="169">
        <v>1</v>
      </c>
      <c r="H272" s="120" t="s">
        <v>473</v>
      </c>
      <c r="I272" s="120" t="s">
        <v>473</v>
      </c>
      <c r="J272" s="120" t="s">
        <v>473</v>
      </c>
      <c r="K272" s="120" t="s">
        <v>473</v>
      </c>
      <c r="L272" s="142" t="s">
        <v>473</v>
      </c>
    </row>
    <row r="273" spans="1:12" x14ac:dyDescent="0.35">
      <c r="A273" s="188" t="s">
        <v>504</v>
      </c>
      <c r="B273" s="94">
        <v>18</v>
      </c>
      <c r="C273" s="94">
        <v>9394</v>
      </c>
      <c r="D273" s="95">
        <v>12888.89</v>
      </c>
      <c r="E273" s="120">
        <v>0.49199999999999999</v>
      </c>
      <c r="F273" s="121">
        <v>0.85</v>
      </c>
      <c r="G273" s="169">
        <v>18</v>
      </c>
      <c r="H273" s="120" t="s">
        <v>473</v>
      </c>
      <c r="I273" s="120" t="s">
        <v>473</v>
      </c>
      <c r="J273" s="120">
        <v>0.70299999999999996</v>
      </c>
      <c r="K273" s="120" t="s">
        <v>473</v>
      </c>
      <c r="L273" s="142" t="s">
        <v>473</v>
      </c>
    </row>
    <row r="274" spans="1:12" x14ac:dyDescent="0.35">
      <c r="A274" s="188" t="s">
        <v>505</v>
      </c>
      <c r="B274" s="94">
        <v>4</v>
      </c>
      <c r="C274" s="94" t="s">
        <v>473</v>
      </c>
      <c r="D274" s="95" t="s">
        <v>473</v>
      </c>
      <c r="E274" s="92" t="s">
        <v>473</v>
      </c>
      <c r="F274" s="93" t="s">
        <v>473</v>
      </c>
      <c r="G274" s="169">
        <v>4</v>
      </c>
      <c r="H274" s="120" t="s">
        <v>473</v>
      </c>
      <c r="I274" s="120" t="s">
        <v>473</v>
      </c>
      <c r="J274" s="120" t="s">
        <v>473</v>
      </c>
      <c r="K274" s="120" t="s">
        <v>473</v>
      </c>
      <c r="L274" s="142" t="s">
        <v>473</v>
      </c>
    </row>
    <row r="275" spans="1:12" x14ac:dyDescent="0.35">
      <c r="A275" s="188" t="s">
        <v>506</v>
      </c>
      <c r="B275" s="94">
        <v>7</v>
      </c>
      <c r="C275" s="94" t="s">
        <v>473</v>
      </c>
      <c r="D275" s="95" t="s">
        <v>473</v>
      </c>
      <c r="E275" s="92" t="s">
        <v>473</v>
      </c>
      <c r="F275" s="93" t="s">
        <v>473</v>
      </c>
      <c r="G275" s="169">
        <v>7</v>
      </c>
      <c r="H275" s="120" t="s">
        <v>473</v>
      </c>
      <c r="I275" s="120" t="s">
        <v>473</v>
      </c>
      <c r="J275" s="120" t="s">
        <v>473</v>
      </c>
      <c r="K275" s="120" t="s">
        <v>473</v>
      </c>
      <c r="L275" s="142" t="s">
        <v>473</v>
      </c>
    </row>
    <row r="276" spans="1:12" x14ac:dyDescent="0.35">
      <c r="A276" s="188" t="s">
        <v>507</v>
      </c>
      <c r="B276" s="94">
        <v>48</v>
      </c>
      <c r="C276" s="94">
        <v>34450</v>
      </c>
      <c r="D276" s="95">
        <v>35151.356</v>
      </c>
      <c r="E276" s="92">
        <v>0.77900000000000003</v>
      </c>
      <c r="F276" s="93">
        <v>1.103</v>
      </c>
      <c r="G276" s="169">
        <v>48</v>
      </c>
      <c r="H276" s="120">
        <v>0.54500000000000004</v>
      </c>
      <c r="I276" s="120">
        <v>0.72499999999999998</v>
      </c>
      <c r="J276" s="120">
        <v>0.96599999999999997</v>
      </c>
      <c r="K276" s="120">
        <v>1.2115</v>
      </c>
      <c r="L276" s="142">
        <v>1.641</v>
      </c>
    </row>
    <row r="277" spans="1:12" x14ac:dyDescent="0.35">
      <c r="A277" s="188" t="s">
        <v>508</v>
      </c>
      <c r="B277" s="94">
        <v>23</v>
      </c>
      <c r="C277" s="94">
        <v>14364</v>
      </c>
      <c r="D277" s="95">
        <v>19824.09</v>
      </c>
      <c r="E277" s="92">
        <v>0.55800000000000005</v>
      </c>
      <c r="F277" s="93">
        <v>0.94499999999999995</v>
      </c>
      <c r="G277" s="169">
        <v>23</v>
      </c>
      <c r="H277" s="120">
        <v>0.308</v>
      </c>
      <c r="I277" s="120">
        <v>0.51300000000000001</v>
      </c>
      <c r="J277" s="120">
        <v>0.74099999999999999</v>
      </c>
      <c r="K277" s="120">
        <v>0.95099999999999996</v>
      </c>
      <c r="L277" s="142">
        <v>1.056</v>
      </c>
    </row>
    <row r="278" spans="1:12" x14ac:dyDescent="0.35">
      <c r="A278" s="188" t="s">
        <v>509</v>
      </c>
      <c r="B278" s="94">
        <v>15</v>
      </c>
      <c r="C278" s="94">
        <v>7006</v>
      </c>
      <c r="D278" s="95">
        <v>7885.7579999999998</v>
      </c>
      <c r="E278" s="120">
        <v>0.56899999999999995</v>
      </c>
      <c r="F278" s="121">
        <v>1.46</v>
      </c>
      <c r="G278" s="169">
        <v>15</v>
      </c>
      <c r="H278" s="120" t="s">
        <v>473</v>
      </c>
      <c r="I278" s="120" t="s">
        <v>473</v>
      </c>
      <c r="J278" s="120">
        <v>0.747</v>
      </c>
      <c r="K278" s="120" t="s">
        <v>473</v>
      </c>
      <c r="L278" s="142" t="s">
        <v>473</v>
      </c>
    </row>
    <row r="279" spans="1:12" x14ac:dyDescent="0.35">
      <c r="A279" s="188" t="s">
        <v>510</v>
      </c>
      <c r="B279" s="94">
        <v>8</v>
      </c>
      <c r="C279" s="94" t="s">
        <v>473</v>
      </c>
      <c r="D279" s="95" t="s">
        <v>473</v>
      </c>
      <c r="E279" s="92" t="s">
        <v>473</v>
      </c>
      <c r="F279" s="93" t="s">
        <v>473</v>
      </c>
      <c r="G279" s="169">
        <v>8</v>
      </c>
      <c r="H279" s="120" t="s">
        <v>473</v>
      </c>
      <c r="I279" s="120" t="s">
        <v>473</v>
      </c>
      <c r="J279" s="120" t="s">
        <v>473</v>
      </c>
      <c r="K279" s="120" t="s">
        <v>473</v>
      </c>
      <c r="L279" s="142" t="s">
        <v>473</v>
      </c>
    </row>
    <row r="280" spans="1:12" x14ac:dyDescent="0.35">
      <c r="A280" s="188" t="s">
        <v>511</v>
      </c>
      <c r="B280" s="94">
        <v>26</v>
      </c>
      <c r="C280" s="94">
        <v>9706</v>
      </c>
      <c r="D280" s="95">
        <v>12940.946</v>
      </c>
      <c r="E280" s="92">
        <v>0.63800000000000001</v>
      </c>
      <c r="F280" s="93">
        <v>0.82399999999999995</v>
      </c>
      <c r="G280" s="169">
        <v>26</v>
      </c>
      <c r="H280" s="120">
        <v>0.58499999999999996</v>
      </c>
      <c r="I280" s="120">
        <v>0.628</v>
      </c>
      <c r="J280" s="120">
        <v>0.71850000000000003</v>
      </c>
      <c r="K280" s="120">
        <v>0.96099999999999997</v>
      </c>
      <c r="L280" s="142">
        <v>1.2210000000000001</v>
      </c>
    </row>
    <row r="281" spans="1:12" x14ac:dyDescent="0.35">
      <c r="A281" s="188" t="s">
        <v>512</v>
      </c>
      <c r="B281" s="94">
        <v>1</v>
      </c>
      <c r="C281" s="94" t="s">
        <v>473</v>
      </c>
      <c r="D281" s="95" t="s">
        <v>473</v>
      </c>
      <c r="E281" s="92" t="s">
        <v>473</v>
      </c>
      <c r="F281" s="93" t="s">
        <v>473</v>
      </c>
      <c r="G281" s="169">
        <v>1</v>
      </c>
      <c r="H281" s="120" t="s">
        <v>473</v>
      </c>
      <c r="I281" s="120" t="s">
        <v>473</v>
      </c>
      <c r="J281" s="120" t="s">
        <v>473</v>
      </c>
      <c r="K281" s="120" t="s">
        <v>473</v>
      </c>
      <c r="L281" s="142" t="s">
        <v>473</v>
      </c>
    </row>
    <row r="282" spans="1:12" x14ac:dyDescent="0.35">
      <c r="A282" s="188" t="s">
        <v>513</v>
      </c>
      <c r="B282" s="94">
        <v>1</v>
      </c>
      <c r="C282" s="94" t="s">
        <v>473</v>
      </c>
      <c r="D282" s="95" t="s">
        <v>473</v>
      </c>
      <c r="E282" s="92" t="s">
        <v>473</v>
      </c>
      <c r="F282" s="93" t="s">
        <v>473</v>
      </c>
      <c r="G282" s="169">
        <v>1</v>
      </c>
      <c r="H282" s="120" t="s">
        <v>473</v>
      </c>
      <c r="I282" s="120" t="s">
        <v>473</v>
      </c>
      <c r="J282" s="120" t="s">
        <v>473</v>
      </c>
      <c r="K282" s="120" t="s">
        <v>473</v>
      </c>
      <c r="L282" s="142" t="s">
        <v>473</v>
      </c>
    </row>
    <row r="283" spans="1:12" x14ac:dyDescent="0.35">
      <c r="A283" s="189" t="s">
        <v>514</v>
      </c>
      <c r="B283" s="94">
        <v>8</v>
      </c>
      <c r="C283" s="94" t="s">
        <v>473</v>
      </c>
      <c r="D283" s="95" t="s">
        <v>473</v>
      </c>
      <c r="E283" s="92" t="s">
        <v>473</v>
      </c>
      <c r="F283" s="93" t="s">
        <v>473</v>
      </c>
      <c r="G283" s="169">
        <v>8</v>
      </c>
      <c r="H283" s="120" t="s">
        <v>473</v>
      </c>
      <c r="I283" s="120" t="s">
        <v>473</v>
      </c>
      <c r="J283" s="120" t="s">
        <v>473</v>
      </c>
      <c r="K283" s="120" t="s">
        <v>473</v>
      </c>
      <c r="L283" s="142" t="s">
        <v>473</v>
      </c>
    </row>
    <row r="284" spans="1:12" x14ac:dyDescent="0.35">
      <c r="A284" s="190" t="s">
        <v>515</v>
      </c>
      <c r="B284" s="94">
        <v>1</v>
      </c>
      <c r="C284" s="94" t="s">
        <v>473</v>
      </c>
      <c r="D284" s="95" t="s">
        <v>473</v>
      </c>
      <c r="E284" s="92" t="s">
        <v>473</v>
      </c>
      <c r="F284" s="93" t="s">
        <v>473</v>
      </c>
      <c r="G284" s="169">
        <v>1</v>
      </c>
      <c r="H284" s="120" t="s">
        <v>473</v>
      </c>
      <c r="I284" s="120" t="s">
        <v>473</v>
      </c>
      <c r="J284" s="120" t="s">
        <v>473</v>
      </c>
      <c r="K284" s="120" t="s">
        <v>473</v>
      </c>
      <c r="L284" s="142" t="s">
        <v>473</v>
      </c>
    </row>
    <row r="285" spans="1:12" x14ac:dyDescent="0.35">
      <c r="A285" s="189" t="s">
        <v>516</v>
      </c>
      <c r="B285" s="94">
        <v>17</v>
      </c>
      <c r="C285" s="94">
        <v>12378</v>
      </c>
      <c r="D285" s="95">
        <v>14068.491</v>
      </c>
      <c r="E285" s="120">
        <v>0.81899999999999995</v>
      </c>
      <c r="F285" s="121">
        <v>1.454</v>
      </c>
      <c r="G285" s="169">
        <v>17</v>
      </c>
      <c r="H285" s="120" t="s">
        <v>473</v>
      </c>
      <c r="I285" s="120" t="s">
        <v>473</v>
      </c>
      <c r="J285" s="120">
        <v>0.995</v>
      </c>
      <c r="K285" s="120" t="s">
        <v>656</v>
      </c>
      <c r="L285" s="142" t="s">
        <v>656</v>
      </c>
    </row>
    <row r="286" spans="1:12" x14ac:dyDescent="0.35">
      <c r="A286" s="188" t="s">
        <v>517</v>
      </c>
      <c r="B286" s="94">
        <v>98</v>
      </c>
      <c r="C286" s="94">
        <v>62836</v>
      </c>
      <c r="D286" s="95">
        <v>72579.016000000003</v>
      </c>
      <c r="E286" s="120">
        <v>0.75700000000000001</v>
      </c>
      <c r="F286" s="121">
        <v>0.95599999999999996</v>
      </c>
      <c r="G286" s="169">
        <v>98</v>
      </c>
      <c r="H286" s="120">
        <v>0.502</v>
      </c>
      <c r="I286" s="120">
        <v>0.66200000000000003</v>
      </c>
      <c r="J286" s="120">
        <v>0.85050000000000003</v>
      </c>
      <c r="K286" s="120">
        <v>1.1000000000000001</v>
      </c>
      <c r="L286" s="142">
        <v>1.4890000000000001</v>
      </c>
    </row>
    <row r="287" spans="1:12" x14ac:dyDescent="0.35">
      <c r="A287" s="188" t="s">
        <v>518</v>
      </c>
      <c r="B287" s="94">
        <v>10</v>
      </c>
      <c r="C287" s="94">
        <v>3842</v>
      </c>
      <c r="D287" s="95">
        <v>4657.4369999999999</v>
      </c>
      <c r="E287" s="120">
        <v>0.58499999999999996</v>
      </c>
      <c r="F287" s="121">
        <v>1.1279999999999999</v>
      </c>
      <c r="G287" s="169">
        <v>10</v>
      </c>
      <c r="H287" s="120" t="s">
        <v>473</v>
      </c>
      <c r="I287" s="120" t="s">
        <v>473</v>
      </c>
      <c r="J287" s="120">
        <v>0.75749999999999995</v>
      </c>
      <c r="K287" s="120" t="s">
        <v>473</v>
      </c>
      <c r="L287" s="142" t="s">
        <v>473</v>
      </c>
    </row>
    <row r="288" spans="1:12" x14ac:dyDescent="0.35">
      <c r="A288" s="188" t="s">
        <v>519</v>
      </c>
      <c r="B288" s="94">
        <v>27</v>
      </c>
      <c r="C288" s="94">
        <v>14132</v>
      </c>
      <c r="D288" s="95">
        <v>16104.17</v>
      </c>
      <c r="E288" s="92">
        <v>0.65200000000000002</v>
      </c>
      <c r="F288" s="93">
        <v>1.1080000000000001</v>
      </c>
      <c r="G288" s="169">
        <v>27</v>
      </c>
      <c r="H288" s="120">
        <v>0.28499999999999998</v>
      </c>
      <c r="I288" s="120">
        <v>0.54700000000000004</v>
      </c>
      <c r="J288" s="120">
        <v>0.86799999999999999</v>
      </c>
      <c r="K288" s="120">
        <v>1.153</v>
      </c>
      <c r="L288" s="142">
        <v>1.4670000000000001</v>
      </c>
    </row>
    <row r="289" spans="1:13" x14ac:dyDescent="0.35">
      <c r="A289" s="188" t="s">
        <v>520</v>
      </c>
      <c r="B289" s="94">
        <v>1</v>
      </c>
      <c r="C289" s="94" t="s">
        <v>473</v>
      </c>
      <c r="D289" s="95" t="s">
        <v>473</v>
      </c>
      <c r="E289" s="92" t="s">
        <v>473</v>
      </c>
      <c r="F289" s="93" t="s">
        <v>473</v>
      </c>
      <c r="G289" s="169">
        <v>1</v>
      </c>
      <c r="H289" s="120" t="s">
        <v>473</v>
      </c>
      <c r="I289" s="120" t="s">
        <v>473</v>
      </c>
      <c r="J289" s="120" t="s">
        <v>473</v>
      </c>
      <c r="K289" s="120" t="s">
        <v>473</v>
      </c>
      <c r="L289" s="142" t="s">
        <v>473</v>
      </c>
    </row>
    <row r="290" spans="1:13" x14ac:dyDescent="0.35">
      <c r="A290" s="188" t="s">
        <v>521</v>
      </c>
      <c r="B290" s="94">
        <v>23</v>
      </c>
      <c r="C290" s="94">
        <v>7783</v>
      </c>
      <c r="D290" s="95">
        <v>13022.215</v>
      </c>
      <c r="E290" s="120">
        <v>0.40699999999999997</v>
      </c>
      <c r="F290" s="121">
        <v>0.71899999999999997</v>
      </c>
      <c r="G290" s="169">
        <v>23</v>
      </c>
      <c r="H290" s="120">
        <v>0.31</v>
      </c>
      <c r="I290" s="120">
        <v>0.36399999999999999</v>
      </c>
      <c r="J290" s="120">
        <v>0.64600000000000002</v>
      </c>
      <c r="K290" s="120">
        <v>0.73199999999999998</v>
      </c>
      <c r="L290" s="142">
        <v>0.91600000000000004</v>
      </c>
    </row>
    <row r="291" spans="1:13" x14ac:dyDescent="0.35">
      <c r="A291" s="188" t="s">
        <v>522</v>
      </c>
      <c r="B291" s="94">
        <v>12</v>
      </c>
      <c r="C291" s="94">
        <v>3729</v>
      </c>
      <c r="D291" s="95">
        <v>4893.1850000000004</v>
      </c>
      <c r="E291" s="120">
        <v>0.625</v>
      </c>
      <c r="F291" s="121">
        <v>1.127</v>
      </c>
      <c r="G291" s="169">
        <v>12</v>
      </c>
      <c r="H291" s="120" t="s">
        <v>473</v>
      </c>
      <c r="I291" s="120" t="s">
        <v>473</v>
      </c>
      <c r="J291" s="120">
        <v>0.70650000000000002</v>
      </c>
      <c r="K291" s="120" t="s">
        <v>473</v>
      </c>
      <c r="L291" s="142" t="s">
        <v>473</v>
      </c>
    </row>
    <row r="292" spans="1:13" x14ac:dyDescent="0.35">
      <c r="A292" s="188" t="s">
        <v>523</v>
      </c>
      <c r="B292" s="94">
        <v>1</v>
      </c>
      <c r="C292" s="94" t="s">
        <v>473</v>
      </c>
      <c r="D292" s="95" t="s">
        <v>473</v>
      </c>
      <c r="E292" s="92" t="s">
        <v>473</v>
      </c>
      <c r="F292" s="93" t="s">
        <v>473</v>
      </c>
      <c r="G292" s="169">
        <v>1</v>
      </c>
      <c r="H292" s="120" t="s">
        <v>473</v>
      </c>
      <c r="I292" s="120" t="s">
        <v>473</v>
      </c>
      <c r="J292" s="120" t="s">
        <v>473</v>
      </c>
      <c r="K292" s="120" t="s">
        <v>473</v>
      </c>
      <c r="L292" s="142" t="s">
        <v>473</v>
      </c>
    </row>
    <row r="293" spans="1:13" ht="15" thickBot="1" x14ac:dyDescent="0.4">
      <c r="A293" s="191" t="s">
        <v>524</v>
      </c>
      <c r="B293" s="146">
        <v>0</v>
      </c>
      <c r="C293" s="146" t="s">
        <v>473</v>
      </c>
      <c r="D293" s="147" t="s">
        <v>473</v>
      </c>
      <c r="E293" s="148" t="s">
        <v>473</v>
      </c>
      <c r="F293" s="149" t="s">
        <v>473</v>
      </c>
      <c r="G293" s="170">
        <v>0</v>
      </c>
      <c r="H293" s="148" t="s">
        <v>473</v>
      </c>
      <c r="I293" s="148" t="s">
        <v>473</v>
      </c>
      <c r="J293" s="148" t="s">
        <v>473</v>
      </c>
      <c r="K293" s="148" t="s">
        <v>473</v>
      </c>
      <c r="L293" s="151" t="s">
        <v>473</v>
      </c>
    </row>
    <row r="294" spans="1:13" ht="16.5" customHeight="1" x14ac:dyDescent="0.35">
      <c r="A294" s="265" t="s">
        <v>668</v>
      </c>
      <c r="B294" s="265"/>
      <c r="C294" s="265"/>
      <c r="D294" s="265"/>
      <c r="E294" s="265"/>
      <c r="F294" s="265"/>
      <c r="G294" s="265"/>
      <c r="H294" s="265"/>
      <c r="I294" s="265"/>
      <c r="J294" s="265"/>
      <c r="K294" s="265"/>
      <c r="L294" s="265"/>
      <c r="M294" s="98"/>
    </row>
    <row r="295" spans="1:13" x14ac:dyDescent="0.35">
      <c r="A295" s="267"/>
      <c r="B295" s="267"/>
      <c r="C295" s="267"/>
      <c r="D295" s="267"/>
      <c r="E295" s="267"/>
      <c r="F295" s="267"/>
      <c r="G295" s="267"/>
      <c r="H295" s="267"/>
      <c r="I295" s="267"/>
      <c r="J295" s="267"/>
      <c r="K295" s="267"/>
      <c r="L295" s="267"/>
      <c r="M295" s="98"/>
    </row>
    <row r="296" spans="1:13" x14ac:dyDescent="0.35">
      <c r="A296" s="216"/>
      <c r="B296" s="216"/>
      <c r="C296" s="185"/>
      <c r="D296" s="185"/>
      <c r="E296" s="84"/>
      <c r="F296" s="98"/>
      <c r="G296" s="98"/>
      <c r="H296" s="185"/>
      <c r="I296" s="98"/>
      <c r="J296" s="98"/>
      <c r="K296" s="98"/>
      <c r="L296" s="98"/>
      <c r="M296" s="98"/>
    </row>
    <row r="297" spans="1:13" x14ac:dyDescent="0.35">
      <c r="A297" s="216"/>
      <c r="B297" s="216"/>
      <c r="C297" s="185"/>
      <c r="D297" s="185"/>
      <c r="E297" s="84"/>
      <c r="F297" s="98"/>
      <c r="G297" s="98"/>
      <c r="H297" s="185"/>
      <c r="I297" s="98"/>
      <c r="J297" s="98"/>
      <c r="K297" s="98"/>
      <c r="L297" s="98"/>
      <c r="M297" s="98"/>
    </row>
    <row r="298" spans="1:13" ht="18.5" thickBot="1" x14ac:dyDescent="0.45">
      <c r="A298" s="131" t="s">
        <v>533</v>
      </c>
      <c r="B298" s="155"/>
      <c r="C298" s="155"/>
      <c r="D298" s="155"/>
      <c r="E298" s="155"/>
      <c r="F298" s="155"/>
      <c r="G298" s="155"/>
      <c r="H298" s="155"/>
      <c r="I298" s="155"/>
      <c r="J298" s="155"/>
      <c r="K298" s="155"/>
      <c r="L298" s="155"/>
      <c r="M298" s="155"/>
    </row>
    <row r="299" spans="1:13" ht="49" customHeight="1" thickBot="1" x14ac:dyDescent="0.4">
      <c r="A299" s="173"/>
      <c r="B299" s="175"/>
      <c r="C299" s="258" t="s">
        <v>167</v>
      </c>
      <c r="D299" s="259"/>
      <c r="E299" s="260" t="s">
        <v>468</v>
      </c>
      <c r="F299" s="261"/>
      <c r="G299" s="262" t="s">
        <v>469</v>
      </c>
      <c r="H299" s="263"/>
      <c r="I299" s="263"/>
      <c r="J299" s="263"/>
      <c r="K299" s="263"/>
      <c r="L299" s="264"/>
    </row>
    <row r="300" spans="1:13" ht="49" customHeight="1" x14ac:dyDescent="0.35">
      <c r="A300" s="187" t="s">
        <v>470</v>
      </c>
      <c r="B300" s="176" t="s">
        <v>471</v>
      </c>
      <c r="C300" s="177" t="s">
        <v>173</v>
      </c>
      <c r="D300" s="178" t="s">
        <v>174</v>
      </c>
      <c r="E300" s="179" t="s">
        <v>176</v>
      </c>
      <c r="F300" s="180" t="s">
        <v>177</v>
      </c>
      <c r="G300" s="179" t="s">
        <v>674</v>
      </c>
      <c r="H300" s="179" t="s">
        <v>180</v>
      </c>
      <c r="I300" s="179" t="s">
        <v>183</v>
      </c>
      <c r="J300" s="179" t="s">
        <v>188</v>
      </c>
      <c r="K300" s="179" t="s">
        <v>193</v>
      </c>
      <c r="L300" s="181" t="s">
        <v>196</v>
      </c>
    </row>
    <row r="301" spans="1:13" x14ac:dyDescent="0.35">
      <c r="A301" s="188" t="s">
        <v>472</v>
      </c>
      <c r="B301" s="94">
        <v>3</v>
      </c>
      <c r="C301" s="94" t="s">
        <v>473</v>
      </c>
      <c r="D301" s="95" t="s">
        <v>473</v>
      </c>
      <c r="E301" s="92" t="s">
        <v>473</v>
      </c>
      <c r="F301" s="93" t="s">
        <v>473</v>
      </c>
      <c r="G301" s="169">
        <v>3</v>
      </c>
      <c r="H301" s="120" t="s">
        <v>473</v>
      </c>
      <c r="I301" s="120" t="s">
        <v>473</v>
      </c>
      <c r="J301" s="120" t="s">
        <v>473</v>
      </c>
      <c r="K301" s="120" t="s">
        <v>473</v>
      </c>
      <c r="L301" s="142" t="s">
        <v>473</v>
      </c>
    </row>
    <row r="302" spans="1:13" x14ac:dyDescent="0.35">
      <c r="A302" s="188" t="s">
        <v>474</v>
      </c>
      <c r="B302" s="94">
        <v>9</v>
      </c>
      <c r="C302" s="94" t="s">
        <v>473</v>
      </c>
      <c r="D302" s="95" t="s">
        <v>473</v>
      </c>
      <c r="E302" s="92" t="s">
        <v>473</v>
      </c>
      <c r="F302" s="93" t="s">
        <v>473</v>
      </c>
      <c r="G302" s="169">
        <v>9</v>
      </c>
      <c r="H302" s="120" t="s">
        <v>473</v>
      </c>
      <c r="I302" s="120" t="s">
        <v>473</v>
      </c>
      <c r="J302" s="120" t="s">
        <v>473</v>
      </c>
      <c r="K302" s="120" t="s">
        <v>473</v>
      </c>
      <c r="L302" s="142" t="s">
        <v>473</v>
      </c>
    </row>
    <row r="303" spans="1:13" x14ac:dyDescent="0.35">
      <c r="A303" s="188" t="s">
        <v>475</v>
      </c>
      <c r="B303" s="94">
        <v>13</v>
      </c>
      <c r="C303" s="94">
        <v>4509</v>
      </c>
      <c r="D303" s="95">
        <v>7900.6629999999996</v>
      </c>
      <c r="E303" s="92">
        <v>0.36699999999999999</v>
      </c>
      <c r="F303" s="93">
        <v>0.68700000000000006</v>
      </c>
      <c r="G303" s="169">
        <v>13</v>
      </c>
      <c r="H303" s="120" t="s">
        <v>473</v>
      </c>
      <c r="I303" s="120" t="s">
        <v>473</v>
      </c>
      <c r="J303" s="120">
        <v>0.54</v>
      </c>
      <c r="K303" s="120" t="s">
        <v>473</v>
      </c>
      <c r="L303" s="142" t="s">
        <v>473</v>
      </c>
    </row>
    <row r="304" spans="1:13" x14ac:dyDescent="0.35">
      <c r="A304" s="188" t="s">
        <v>476</v>
      </c>
      <c r="B304" s="94">
        <v>5</v>
      </c>
      <c r="C304" s="94" t="s">
        <v>473</v>
      </c>
      <c r="D304" s="95" t="s">
        <v>473</v>
      </c>
      <c r="E304" s="92" t="s">
        <v>473</v>
      </c>
      <c r="F304" s="93" t="s">
        <v>473</v>
      </c>
      <c r="G304" s="169">
        <v>5</v>
      </c>
      <c r="H304" s="120" t="s">
        <v>473</v>
      </c>
      <c r="I304" s="120" t="s">
        <v>473</v>
      </c>
      <c r="J304" s="120" t="s">
        <v>473</v>
      </c>
      <c r="K304" s="120" t="s">
        <v>473</v>
      </c>
      <c r="L304" s="142" t="s">
        <v>473</v>
      </c>
    </row>
    <row r="305" spans="1:12" x14ac:dyDescent="0.35">
      <c r="A305" s="188" t="s">
        <v>477</v>
      </c>
      <c r="B305" s="94">
        <v>95</v>
      </c>
      <c r="C305" s="94">
        <v>28524</v>
      </c>
      <c r="D305" s="95">
        <v>38577.830999999998</v>
      </c>
      <c r="E305" s="120">
        <v>0.625</v>
      </c>
      <c r="F305" s="121">
        <v>0.80700000000000005</v>
      </c>
      <c r="G305" s="169">
        <v>95</v>
      </c>
      <c r="H305" s="120">
        <v>0.308</v>
      </c>
      <c r="I305" s="120">
        <v>0.55200000000000005</v>
      </c>
      <c r="J305" s="120">
        <v>0.73099999999999998</v>
      </c>
      <c r="K305" s="120">
        <v>0.96299999999999997</v>
      </c>
      <c r="L305" s="142">
        <v>1.4810000000000001</v>
      </c>
    </row>
    <row r="306" spans="1:12" x14ac:dyDescent="0.35">
      <c r="A306" s="188" t="s">
        <v>478</v>
      </c>
      <c r="B306" s="94">
        <v>23</v>
      </c>
      <c r="C306" s="94">
        <v>4038</v>
      </c>
      <c r="D306" s="95">
        <v>8776.4639999999999</v>
      </c>
      <c r="E306" s="120">
        <v>0.35599999999999998</v>
      </c>
      <c r="F306" s="121">
        <v>0.56499999999999995</v>
      </c>
      <c r="G306" s="169">
        <v>23</v>
      </c>
      <c r="H306" s="120">
        <v>0.24399999999999999</v>
      </c>
      <c r="I306" s="120">
        <v>0.35099999999999998</v>
      </c>
      <c r="J306" s="120">
        <v>0.50700000000000001</v>
      </c>
      <c r="K306" s="120">
        <v>0.61599999999999999</v>
      </c>
      <c r="L306" s="142">
        <v>0.68</v>
      </c>
    </row>
    <row r="307" spans="1:12" x14ac:dyDescent="0.35">
      <c r="A307" s="188" t="s">
        <v>479</v>
      </c>
      <c r="B307" s="94">
        <v>8</v>
      </c>
      <c r="C307" s="94" t="s">
        <v>473</v>
      </c>
      <c r="D307" s="95" t="s">
        <v>473</v>
      </c>
      <c r="E307" s="92" t="s">
        <v>473</v>
      </c>
      <c r="F307" s="93" t="s">
        <v>473</v>
      </c>
      <c r="G307" s="169">
        <v>8</v>
      </c>
      <c r="H307" s="120" t="s">
        <v>473</v>
      </c>
      <c r="I307" s="120" t="s">
        <v>473</v>
      </c>
      <c r="J307" s="120" t="s">
        <v>473</v>
      </c>
      <c r="K307" s="120" t="s">
        <v>473</v>
      </c>
      <c r="L307" s="142" t="s">
        <v>473</v>
      </c>
    </row>
    <row r="308" spans="1:12" x14ac:dyDescent="0.35">
      <c r="A308" s="188" t="s">
        <v>480</v>
      </c>
      <c r="B308" s="94">
        <v>2</v>
      </c>
      <c r="C308" s="94" t="s">
        <v>473</v>
      </c>
      <c r="D308" s="95" t="s">
        <v>473</v>
      </c>
      <c r="E308" s="92" t="s">
        <v>473</v>
      </c>
      <c r="F308" s="93" t="s">
        <v>473</v>
      </c>
      <c r="G308" s="169">
        <v>2</v>
      </c>
      <c r="H308" s="120" t="s">
        <v>473</v>
      </c>
      <c r="I308" s="120" t="s">
        <v>473</v>
      </c>
      <c r="J308" s="120" t="s">
        <v>473</v>
      </c>
      <c r="K308" s="120" t="s">
        <v>473</v>
      </c>
      <c r="L308" s="142" t="s">
        <v>473</v>
      </c>
    </row>
    <row r="309" spans="1:12" x14ac:dyDescent="0.35">
      <c r="A309" s="188" t="s">
        <v>481</v>
      </c>
      <c r="B309" s="94">
        <v>2</v>
      </c>
      <c r="C309" s="94" t="s">
        <v>473</v>
      </c>
      <c r="D309" s="95" t="s">
        <v>473</v>
      </c>
      <c r="E309" s="92" t="s">
        <v>473</v>
      </c>
      <c r="F309" s="93" t="s">
        <v>473</v>
      </c>
      <c r="G309" s="169">
        <v>2</v>
      </c>
      <c r="H309" s="120" t="s">
        <v>473</v>
      </c>
      <c r="I309" s="120" t="s">
        <v>473</v>
      </c>
      <c r="J309" s="120" t="s">
        <v>473</v>
      </c>
      <c r="K309" s="120" t="s">
        <v>473</v>
      </c>
      <c r="L309" s="142" t="s">
        <v>473</v>
      </c>
    </row>
    <row r="310" spans="1:12" x14ac:dyDescent="0.35">
      <c r="A310" s="188" t="s">
        <v>482</v>
      </c>
      <c r="B310" s="94">
        <v>34</v>
      </c>
      <c r="C310" s="94">
        <v>13631</v>
      </c>
      <c r="D310" s="95">
        <v>18614.262999999999</v>
      </c>
      <c r="E310" s="120">
        <v>0.59299999999999997</v>
      </c>
      <c r="F310" s="121">
        <v>1.028</v>
      </c>
      <c r="G310" s="169">
        <v>34</v>
      </c>
      <c r="H310" s="120">
        <v>0.51700000000000002</v>
      </c>
      <c r="I310" s="120">
        <v>0.56100000000000005</v>
      </c>
      <c r="J310" s="120">
        <v>0.73750000000000004</v>
      </c>
      <c r="K310" s="120">
        <v>1.1020000000000001</v>
      </c>
      <c r="L310" s="142">
        <v>1.36</v>
      </c>
    </row>
    <row r="311" spans="1:12" x14ac:dyDescent="0.35">
      <c r="A311" s="188" t="s">
        <v>483</v>
      </c>
      <c r="B311" s="94">
        <v>27</v>
      </c>
      <c r="C311" s="94">
        <v>9793</v>
      </c>
      <c r="D311" s="95">
        <v>11073.534</v>
      </c>
      <c r="E311" s="120">
        <v>0.70899999999999996</v>
      </c>
      <c r="F311" s="121">
        <v>1.103</v>
      </c>
      <c r="G311" s="169">
        <v>27</v>
      </c>
      <c r="H311" s="120">
        <v>0.46200000000000002</v>
      </c>
      <c r="I311" s="120">
        <v>0.60099999999999998</v>
      </c>
      <c r="J311" s="120">
        <v>0.98399999999999999</v>
      </c>
      <c r="K311" s="120">
        <v>1.1060000000000001</v>
      </c>
      <c r="L311" s="142">
        <v>1.8620000000000001</v>
      </c>
    </row>
    <row r="312" spans="1:12" x14ac:dyDescent="0.35">
      <c r="A312" s="188" t="s">
        <v>484</v>
      </c>
      <c r="B312" s="94">
        <v>1</v>
      </c>
      <c r="C312" s="94" t="s">
        <v>473</v>
      </c>
      <c r="D312" s="95" t="s">
        <v>473</v>
      </c>
      <c r="E312" s="92" t="s">
        <v>473</v>
      </c>
      <c r="F312" s="93" t="s">
        <v>473</v>
      </c>
      <c r="G312" s="169">
        <v>0</v>
      </c>
      <c r="H312" s="120" t="s">
        <v>473</v>
      </c>
      <c r="I312" s="120" t="s">
        <v>473</v>
      </c>
      <c r="J312" s="120" t="s">
        <v>473</v>
      </c>
      <c r="K312" s="120" t="s">
        <v>473</v>
      </c>
      <c r="L312" s="142" t="s">
        <v>473</v>
      </c>
    </row>
    <row r="313" spans="1:12" x14ac:dyDescent="0.35">
      <c r="A313" s="188" t="s">
        <v>485</v>
      </c>
      <c r="B313" s="94">
        <v>3</v>
      </c>
      <c r="C313" s="94" t="s">
        <v>473</v>
      </c>
      <c r="D313" s="95" t="s">
        <v>473</v>
      </c>
      <c r="E313" s="92" t="s">
        <v>473</v>
      </c>
      <c r="F313" s="93" t="s">
        <v>473</v>
      </c>
      <c r="G313" s="169">
        <v>3</v>
      </c>
      <c r="H313" s="120" t="s">
        <v>473</v>
      </c>
      <c r="I313" s="120" t="s">
        <v>473</v>
      </c>
      <c r="J313" s="120" t="s">
        <v>473</v>
      </c>
      <c r="K313" s="120" t="s">
        <v>473</v>
      </c>
      <c r="L313" s="142" t="s">
        <v>473</v>
      </c>
    </row>
    <row r="314" spans="1:12" x14ac:dyDescent="0.35">
      <c r="A314" s="188" t="s">
        <v>486</v>
      </c>
      <c r="B314" s="94">
        <v>6</v>
      </c>
      <c r="C314" s="94" t="s">
        <v>473</v>
      </c>
      <c r="D314" s="95" t="s">
        <v>473</v>
      </c>
      <c r="E314" s="92" t="s">
        <v>473</v>
      </c>
      <c r="F314" s="93" t="s">
        <v>473</v>
      </c>
      <c r="G314" s="169">
        <v>5</v>
      </c>
      <c r="H314" s="120" t="s">
        <v>473</v>
      </c>
      <c r="I314" s="120" t="s">
        <v>473</v>
      </c>
      <c r="J314" s="120" t="s">
        <v>473</v>
      </c>
      <c r="K314" s="120" t="s">
        <v>473</v>
      </c>
      <c r="L314" s="142" t="s">
        <v>473</v>
      </c>
    </row>
    <row r="315" spans="1:12" x14ac:dyDescent="0.35">
      <c r="A315" s="188" t="s">
        <v>487</v>
      </c>
      <c r="B315" s="94">
        <v>18</v>
      </c>
      <c r="C315" s="94">
        <v>7928</v>
      </c>
      <c r="D315" s="95">
        <v>10343.982</v>
      </c>
      <c r="E315" s="120">
        <v>0.621</v>
      </c>
      <c r="F315" s="121">
        <v>0.91100000000000003</v>
      </c>
      <c r="G315" s="169">
        <v>18</v>
      </c>
      <c r="H315" s="120" t="s">
        <v>656</v>
      </c>
      <c r="I315" s="120" t="s">
        <v>656</v>
      </c>
      <c r="J315" s="120">
        <v>0.76549999999999996</v>
      </c>
      <c r="K315" s="120" t="s">
        <v>473</v>
      </c>
      <c r="L315" s="142" t="s">
        <v>473</v>
      </c>
    </row>
    <row r="316" spans="1:12" x14ac:dyDescent="0.35">
      <c r="A316" s="188" t="s">
        <v>488</v>
      </c>
      <c r="B316" s="94">
        <v>30</v>
      </c>
      <c r="C316" s="94">
        <v>9387</v>
      </c>
      <c r="D316" s="95">
        <v>12013.281000000001</v>
      </c>
      <c r="E316" s="120">
        <v>0.55100000000000005</v>
      </c>
      <c r="F316" s="121">
        <v>1.073</v>
      </c>
      <c r="G316" s="169">
        <v>29</v>
      </c>
      <c r="H316" s="120">
        <v>0.317</v>
      </c>
      <c r="I316" s="120">
        <v>0.5</v>
      </c>
      <c r="J316" s="120">
        <v>0.75800000000000001</v>
      </c>
      <c r="K316" s="120">
        <v>1.155</v>
      </c>
      <c r="L316" s="142">
        <v>1.962</v>
      </c>
    </row>
    <row r="317" spans="1:12" x14ac:dyDescent="0.35">
      <c r="A317" s="188" t="s">
        <v>489</v>
      </c>
      <c r="B317" s="94">
        <v>5</v>
      </c>
      <c r="C317" s="94" t="s">
        <v>473</v>
      </c>
      <c r="D317" s="95" t="s">
        <v>473</v>
      </c>
      <c r="E317" s="92" t="s">
        <v>473</v>
      </c>
      <c r="F317" s="93" t="s">
        <v>473</v>
      </c>
      <c r="G317" s="169">
        <v>5</v>
      </c>
      <c r="H317" s="120" t="s">
        <v>473</v>
      </c>
      <c r="I317" s="120" t="s">
        <v>473</v>
      </c>
      <c r="J317" s="120" t="s">
        <v>473</v>
      </c>
      <c r="K317" s="120" t="s">
        <v>473</v>
      </c>
      <c r="L317" s="142" t="s">
        <v>473</v>
      </c>
    </row>
    <row r="318" spans="1:12" x14ac:dyDescent="0.35">
      <c r="A318" s="188" t="s">
        <v>490</v>
      </c>
      <c r="B318" s="94">
        <v>17</v>
      </c>
      <c r="C318" s="94">
        <v>7245</v>
      </c>
      <c r="D318" s="95">
        <v>8923.5709999999999</v>
      </c>
      <c r="E318" s="120">
        <v>0.68799999999999994</v>
      </c>
      <c r="F318" s="121">
        <v>1.1830000000000001</v>
      </c>
      <c r="G318" s="169">
        <v>17</v>
      </c>
      <c r="H318" s="120" t="s">
        <v>473</v>
      </c>
      <c r="I318" s="120" t="s">
        <v>473</v>
      </c>
      <c r="J318" s="120">
        <v>0.99199999999999999</v>
      </c>
      <c r="K318" s="120" t="s">
        <v>473</v>
      </c>
      <c r="L318" s="142" t="s">
        <v>473</v>
      </c>
    </row>
    <row r="319" spans="1:12" x14ac:dyDescent="0.35">
      <c r="A319" s="188" t="s">
        <v>491</v>
      </c>
      <c r="B319" s="94">
        <v>19</v>
      </c>
      <c r="C319" s="94">
        <v>8998</v>
      </c>
      <c r="D319" s="95">
        <v>7420.3360000000002</v>
      </c>
      <c r="E319" s="120">
        <v>0.60599999999999998</v>
      </c>
      <c r="F319" s="121">
        <v>1.3180000000000001</v>
      </c>
      <c r="G319" s="169">
        <v>19</v>
      </c>
      <c r="H319" s="120" t="s">
        <v>473</v>
      </c>
      <c r="I319" s="120" t="s">
        <v>473</v>
      </c>
      <c r="J319" s="120">
        <v>1.079</v>
      </c>
      <c r="K319" s="120" t="s">
        <v>473</v>
      </c>
      <c r="L319" s="142" t="s">
        <v>473</v>
      </c>
    </row>
    <row r="320" spans="1:12" x14ac:dyDescent="0.35">
      <c r="A320" s="188" t="s">
        <v>492</v>
      </c>
      <c r="B320" s="94">
        <v>12</v>
      </c>
      <c r="C320" s="94">
        <v>4241</v>
      </c>
      <c r="D320" s="95">
        <v>7420.2359999999999</v>
      </c>
      <c r="E320" s="92">
        <v>0.34399999999999997</v>
      </c>
      <c r="F320" s="93">
        <v>0.82399999999999995</v>
      </c>
      <c r="G320" s="169">
        <v>12</v>
      </c>
      <c r="H320" s="120" t="s">
        <v>473</v>
      </c>
      <c r="I320" s="120" t="s">
        <v>473</v>
      </c>
      <c r="J320" s="120">
        <v>0.51949999999999996</v>
      </c>
      <c r="K320" s="120" t="s">
        <v>473</v>
      </c>
      <c r="L320" s="142" t="s">
        <v>473</v>
      </c>
    </row>
    <row r="321" spans="1:12" x14ac:dyDescent="0.35">
      <c r="A321" s="188" t="s">
        <v>493</v>
      </c>
      <c r="B321" s="94">
        <v>12</v>
      </c>
      <c r="C321" s="94">
        <v>3332</v>
      </c>
      <c r="D321" s="95">
        <v>4541.6940000000004</v>
      </c>
      <c r="E321" s="92">
        <v>0.12</v>
      </c>
      <c r="F321" s="93">
        <v>1.028</v>
      </c>
      <c r="G321" s="169">
        <v>12</v>
      </c>
      <c r="H321" s="120" t="s">
        <v>473</v>
      </c>
      <c r="I321" s="120" t="s">
        <v>473</v>
      </c>
      <c r="J321" s="120">
        <v>0.80400000000000005</v>
      </c>
      <c r="K321" s="120" t="s">
        <v>473</v>
      </c>
      <c r="L321" s="142" t="s">
        <v>473</v>
      </c>
    </row>
    <row r="322" spans="1:12" x14ac:dyDescent="0.35">
      <c r="A322" s="188" t="s">
        <v>494</v>
      </c>
      <c r="B322" s="94">
        <v>3</v>
      </c>
      <c r="C322" s="94" t="s">
        <v>473</v>
      </c>
      <c r="D322" s="95" t="s">
        <v>473</v>
      </c>
      <c r="E322" s="92" t="s">
        <v>473</v>
      </c>
      <c r="F322" s="93" t="s">
        <v>473</v>
      </c>
      <c r="G322" s="169">
        <v>3</v>
      </c>
      <c r="H322" s="120" t="s">
        <v>473</v>
      </c>
      <c r="I322" s="120" t="s">
        <v>473</v>
      </c>
      <c r="J322" s="120" t="s">
        <v>473</v>
      </c>
      <c r="K322" s="120" t="s">
        <v>473</v>
      </c>
      <c r="L322" s="142" t="s">
        <v>473</v>
      </c>
    </row>
    <row r="323" spans="1:12" x14ac:dyDescent="0.35">
      <c r="A323" s="188" t="s">
        <v>495</v>
      </c>
      <c r="B323" s="94">
        <v>14</v>
      </c>
      <c r="C323" s="94">
        <v>6713</v>
      </c>
      <c r="D323" s="95">
        <v>8991.1370000000006</v>
      </c>
      <c r="E323" s="92">
        <v>0.68500000000000005</v>
      </c>
      <c r="F323" s="93">
        <v>1.099</v>
      </c>
      <c r="G323" s="169">
        <v>14</v>
      </c>
      <c r="H323" s="120" t="s">
        <v>473</v>
      </c>
      <c r="I323" s="120" t="s">
        <v>473</v>
      </c>
      <c r="J323" s="120">
        <v>0.85550000000000004</v>
      </c>
      <c r="K323" s="120" t="s">
        <v>473</v>
      </c>
      <c r="L323" s="142" t="s">
        <v>473</v>
      </c>
    </row>
    <row r="324" spans="1:12" x14ac:dyDescent="0.35">
      <c r="A324" s="188" t="s">
        <v>496</v>
      </c>
      <c r="B324" s="94">
        <v>17</v>
      </c>
      <c r="C324" s="94">
        <v>5827</v>
      </c>
      <c r="D324" s="95">
        <v>8798.0429999999997</v>
      </c>
      <c r="E324" s="120">
        <v>0.48899999999999999</v>
      </c>
      <c r="F324" s="121">
        <v>0.89300000000000002</v>
      </c>
      <c r="G324" s="169">
        <v>17</v>
      </c>
      <c r="H324" s="120" t="s">
        <v>473</v>
      </c>
      <c r="I324" s="120" t="s">
        <v>473</v>
      </c>
      <c r="J324" s="120">
        <v>0.78</v>
      </c>
      <c r="K324" s="120" t="s">
        <v>473</v>
      </c>
      <c r="L324" s="142" t="s">
        <v>473</v>
      </c>
    </row>
    <row r="325" spans="1:12" x14ac:dyDescent="0.35">
      <c r="A325" s="188" t="s">
        <v>497</v>
      </c>
      <c r="B325" s="94">
        <v>21</v>
      </c>
      <c r="C325" s="94">
        <v>6905</v>
      </c>
      <c r="D325" s="95">
        <v>11599.527</v>
      </c>
      <c r="E325" s="92">
        <v>0.35699999999999998</v>
      </c>
      <c r="F325" s="93">
        <v>0.76700000000000002</v>
      </c>
      <c r="G325" s="169">
        <v>20</v>
      </c>
      <c r="H325" s="120">
        <v>0.2465</v>
      </c>
      <c r="I325" s="120">
        <v>0.34899999999999998</v>
      </c>
      <c r="J325" s="120">
        <v>0.5635</v>
      </c>
      <c r="K325" s="120">
        <v>0.83150000000000002</v>
      </c>
      <c r="L325" s="142">
        <v>1.1285000000000001</v>
      </c>
    </row>
    <row r="326" spans="1:12" x14ac:dyDescent="0.35">
      <c r="A326" s="188" t="s">
        <v>498</v>
      </c>
      <c r="B326" s="94">
        <v>7</v>
      </c>
      <c r="C326" s="94" t="s">
        <v>473</v>
      </c>
      <c r="D326" s="95" t="s">
        <v>473</v>
      </c>
      <c r="E326" s="92" t="s">
        <v>473</v>
      </c>
      <c r="F326" s="93" t="s">
        <v>473</v>
      </c>
      <c r="G326" s="169">
        <v>7</v>
      </c>
      <c r="H326" s="120" t="s">
        <v>473</v>
      </c>
      <c r="I326" s="120" t="s">
        <v>473</v>
      </c>
      <c r="J326" s="120" t="s">
        <v>473</v>
      </c>
      <c r="K326" s="120" t="s">
        <v>473</v>
      </c>
      <c r="L326" s="142" t="s">
        <v>473</v>
      </c>
    </row>
    <row r="327" spans="1:12" x14ac:dyDescent="0.35">
      <c r="A327" s="188" t="s">
        <v>499</v>
      </c>
      <c r="B327" s="94">
        <v>6</v>
      </c>
      <c r="C327" s="94" t="s">
        <v>473</v>
      </c>
      <c r="D327" s="95" t="s">
        <v>473</v>
      </c>
      <c r="E327" s="92" t="s">
        <v>473</v>
      </c>
      <c r="F327" s="93" t="s">
        <v>473</v>
      </c>
      <c r="G327" s="169">
        <v>6</v>
      </c>
      <c r="H327" s="120" t="s">
        <v>473</v>
      </c>
      <c r="I327" s="120" t="s">
        <v>473</v>
      </c>
      <c r="J327" s="120" t="s">
        <v>473</v>
      </c>
      <c r="K327" s="120" t="s">
        <v>473</v>
      </c>
      <c r="L327" s="142" t="s">
        <v>473</v>
      </c>
    </row>
    <row r="328" spans="1:12" x14ac:dyDescent="0.35">
      <c r="A328" s="188" t="s">
        <v>500</v>
      </c>
      <c r="B328" s="94">
        <v>27</v>
      </c>
      <c r="C328" s="94">
        <v>10646</v>
      </c>
      <c r="D328" s="95">
        <v>15495.448</v>
      </c>
      <c r="E328" s="120">
        <v>0.58099999999999996</v>
      </c>
      <c r="F328" s="121">
        <v>0.84799999999999998</v>
      </c>
      <c r="G328" s="169">
        <v>26</v>
      </c>
      <c r="H328" s="120">
        <v>0.375</v>
      </c>
      <c r="I328" s="120">
        <v>0.55700000000000005</v>
      </c>
      <c r="J328" s="120">
        <v>0.68600000000000005</v>
      </c>
      <c r="K328" s="120">
        <v>0.88300000000000001</v>
      </c>
      <c r="L328" s="142">
        <v>1.4259999999999999</v>
      </c>
    </row>
    <row r="329" spans="1:12" x14ac:dyDescent="0.35">
      <c r="A329" s="188" t="s">
        <v>501</v>
      </c>
      <c r="B329" s="94">
        <v>4</v>
      </c>
      <c r="C329" s="94" t="s">
        <v>473</v>
      </c>
      <c r="D329" s="95" t="s">
        <v>473</v>
      </c>
      <c r="E329" s="92" t="s">
        <v>473</v>
      </c>
      <c r="F329" s="93" t="s">
        <v>473</v>
      </c>
      <c r="G329" s="169">
        <v>4</v>
      </c>
      <c r="H329" s="120" t="s">
        <v>473</v>
      </c>
      <c r="I329" s="120" t="s">
        <v>473</v>
      </c>
      <c r="J329" s="120" t="s">
        <v>473</v>
      </c>
      <c r="K329" s="120" t="s">
        <v>473</v>
      </c>
      <c r="L329" s="142" t="s">
        <v>473</v>
      </c>
    </row>
    <row r="330" spans="1:12" x14ac:dyDescent="0.35">
      <c r="A330" s="188" t="s">
        <v>502</v>
      </c>
      <c r="B330" s="94">
        <v>7</v>
      </c>
      <c r="C330" s="94" t="s">
        <v>473</v>
      </c>
      <c r="D330" s="95" t="s">
        <v>473</v>
      </c>
      <c r="E330" s="92" t="s">
        <v>473</v>
      </c>
      <c r="F330" s="93" t="s">
        <v>473</v>
      </c>
      <c r="G330" s="169">
        <v>7</v>
      </c>
      <c r="H330" s="120" t="s">
        <v>473</v>
      </c>
      <c r="I330" s="120" t="s">
        <v>473</v>
      </c>
      <c r="J330" s="120" t="s">
        <v>473</v>
      </c>
      <c r="K330" s="120" t="s">
        <v>473</v>
      </c>
      <c r="L330" s="142" t="s">
        <v>473</v>
      </c>
    </row>
    <row r="331" spans="1:12" x14ac:dyDescent="0.35">
      <c r="A331" s="188" t="s">
        <v>503</v>
      </c>
      <c r="B331" s="94">
        <v>1</v>
      </c>
      <c r="C331" s="94" t="s">
        <v>473</v>
      </c>
      <c r="D331" s="95" t="s">
        <v>473</v>
      </c>
      <c r="E331" s="92" t="s">
        <v>473</v>
      </c>
      <c r="F331" s="93" t="s">
        <v>473</v>
      </c>
      <c r="G331" s="169">
        <v>1</v>
      </c>
      <c r="H331" s="120" t="s">
        <v>473</v>
      </c>
      <c r="I331" s="120" t="s">
        <v>473</v>
      </c>
      <c r="J331" s="120" t="s">
        <v>473</v>
      </c>
      <c r="K331" s="120" t="s">
        <v>473</v>
      </c>
      <c r="L331" s="142" t="s">
        <v>473</v>
      </c>
    </row>
    <row r="332" spans="1:12" x14ac:dyDescent="0.35">
      <c r="A332" s="188" t="s">
        <v>504</v>
      </c>
      <c r="B332" s="94">
        <v>18</v>
      </c>
      <c r="C332" s="94">
        <v>6593</v>
      </c>
      <c r="D332" s="95">
        <v>9877.4310000000005</v>
      </c>
      <c r="E332" s="120">
        <v>0.372</v>
      </c>
      <c r="F332" s="121">
        <v>0.79800000000000004</v>
      </c>
      <c r="G332" s="169">
        <v>18</v>
      </c>
      <c r="H332" s="120" t="s">
        <v>473</v>
      </c>
      <c r="I332" s="120" t="s">
        <v>473</v>
      </c>
      <c r="J332" s="120">
        <v>0.67049999999999998</v>
      </c>
      <c r="K332" s="120" t="s">
        <v>473</v>
      </c>
      <c r="L332" s="142" t="s">
        <v>473</v>
      </c>
    </row>
    <row r="333" spans="1:12" x14ac:dyDescent="0.35">
      <c r="A333" s="188" t="s">
        <v>505</v>
      </c>
      <c r="B333" s="94">
        <v>4</v>
      </c>
      <c r="C333" s="94" t="s">
        <v>473</v>
      </c>
      <c r="D333" s="95" t="s">
        <v>473</v>
      </c>
      <c r="E333" s="92" t="s">
        <v>473</v>
      </c>
      <c r="F333" s="93" t="s">
        <v>473</v>
      </c>
      <c r="G333" s="169">
        <v>4</v>
      </c>
      <c r="H333" s="120" t="s">
        <v>473</v>
      </c>
      <c r="I333" s="120" t="s">
        <v>473</v>
      </c>
      <c r="J333" s="120" t="s">
        <v>473</v>
      </c>
      <c r="K333" s="120" t="s">
        <v>473</v>
      </c>
      <c r="L333" s="142" t="s">
        <v>473</v>
      </c>
    </row>
    <row r="334" spans="1:12" x14ac:dyDescent="0.35">
      <c r="A334" s="188" t="s">
        <v>506</v>
      </c>
      <c r="B334" s="94">
        <v>7</v>
      </c>
      <c r="C334" s="94" t="s">
        <v>473</v>
      </c>
      <c r="D334" s="95" t="s">
        <v>473</v>
      </c>
      <c r="E334" s="92" t="s">
        <v>473</v>
      </c>
      <c r="F334" s="93" t="s">
        <v>473</v>
      </c>
      <c r="G334" s="169">
        <v>7</v>
      </c>
      <c r="H334" s="120" t="s">
        <v>473</v>
      </c>
      <c r="I334" s="120" t="s">
        <v>473</v>
      </c>
      <c r="J334" s="120" t="s">
        <v>473</v>
      </c>
      <c r="K334" s="120" t="s">
        <v>473</v>
      </c>
      <c r="L334" s="142" t="s">
        <v>473</v>
      </c>
    </row>
    <row r="335" spans="1:12" x14ac:dyDescent="0.35">
      <c r="A335" s="188" t="s">
        <v>507</v>
      </c>
      <c r="B335" s="94">
        <v>48</v>
      </c>
      <c r="C335" s="94">
        <v>22313</v>
      </c>
      <c r="D335" s="95">
        <v>26728.081999999999</v>
      </c>
      <c r="E335" s="92">
        <v>0.69799999999999995</v>
      </c>
      <c r="F335" s="93">
        <v>0.99199999999999999</v>
      </c>
      <c r="G335" s="169">
        <v>47</v>
      </c>
      <c r="H335" s="120">
        <v>0.51</v>
      </c>
      <c r="I335" s="120">
        <v>0.621</v>
      </c>
      <c r="J335" s="120">
        <v>0.79200000000000004</v>
      </c>
      <c r="K335" s="120">
        <v>1.1040000000000001</v>
      </c>
      <c r="L335" s="142">
        <v>1.484</v>
      </c>
    </row>
    <row r="336" spans="1:12" x14ac:dyDescent="0.35">
      <c r="A336" s="188" t="s">
        <v>508</v>
      </c>
      <c r="B336" s="94">
        <v>23</v>
      </c>
      <c r="C336" s="94">
        <v>8615</v>
      </c>
      <c r="D336" s="95">
        <v>15291.629000000001</v>
      </c>
      <c r="E336" s="120">
        <v>0.497</v>
      </c>
      <c r="F336" s="121">
        <v>0.77</v>
      </c>
      <c r="G336" s="169">
        <v>23</v>
      </c>
      <c r="H336" s="120">
        <v>0.28399999999999997</v>
      </c>
      <c r="I336" s="120">
        <v>0.40400000000000003</v>
      </c>
      <c r="J336" s="120">
        <v>0.64600000000000002</v>
      </c>
      <c r="K336" s="120">
        <v>0.79700000000000004</v>
      </c>
      <c r="L336" s="142">
        <v>1.018</v>
      </c>
    </row>
    <row r="337" spans="1:12" x14ac:dyDescent="0.35">
      <c r="A337" s="188" t="s">
        <v>509</v>
      </c>
      <c r="B337" s="94">
        <v>15</v>
      </c>
      <c r="C337" s="94">
        <v>6464</v>
      </c>
      <c r="D337" s="95">
        <v>6050.4560000000001</v>
      </c>
      <c r="E337" s="92">
        <v>0.74</v>
      </c>
      <c r="F337" s="93">
        <v>1.399</v>
      </c>
      <c r="G337" s="169">
        <v>15</v>
      </c>
      <c r="H337" s="120" t="s">
        <v>473</v>
      </c>
      <c r="I337" s="120" t="s">
        <v>473</v>
      </c>
      <c r="J337" s="120">
        <v>0.83199999999999996</v>
      </c>
      <c r="K337" s="120" t="s">
        <v>473</v>
      </c>
      <c r="L337" s="142" t="s">
        <v>473</v>
      </c>
    </row>
    <row r="338" spans="1:12" x14ac:dyDescent="0.35">
      <c r="A338" s="188" t="s">
        <v>510</v>
      </c>
      <c r="B338" s="94">
        <v>8</v>
      </c>
      <c r="C338" s="94" t="s">
        <v>473</v>
      </c>
      <c r="D338" s="95" t="s">
        <v>473</v>
      </c>
      <c r="E338" s="92" t="s">
        <v>473</v>
      </c>
      <c r="F338" s="93" t="s">
        <v>473</v>
      </c>
      <c r="G338" s="169">
        <v>8</v>
      </c>
      <c r="H338" s="120" t="s">
        <v>473</v>
      </c>
      <c r="I338" s="120" t="s">
        <v>473</v>
      </c>
      <c r="J338" s="120" t="s">
        <v>473</v>
      </c>
      <c r="K338" s="120" t="s">
        <v>473</v>
      </c>
      <c r="L338" s="142" t="s">
        <v>473</v>
      </c>
    </row>
    <row r="339" spans="1:12" x14ac:dyDescent="0.35">
      <c r="A339" s="188" t="s">
        <v>511</v>
      </c>
      <c r="B339" s="94">
        <v>26</v>
      </c>
      <c r="C339" s="94">
        <v>5943</v>
      </c>
      <c r="D339" s="95">
        <v>9989.7980000000007</v>
      </c>
      <c r="E339" s="92">
        <v>0.625</v>
      </c>
      <c r="F339" s="93">
        <v>0.81</v>
      </c>
      <c r="G339" s="169">
        <v>26</v>
      </c>
      <c r="H339" s="120">
        <v>0.46400000000000002</v>
      </c>
      <c r="I339" s="120">
        <v>0.56799999999999995</v>
      </c>
      <c r="J339" s="120">
        <v>0.67249999999999999</v>
      </c>
      <c r="K339" s="120">
        <v>0.88700000000000001</v>
      </c>
      <c r="L339" s="142">
        <v>1.1060000000000001</v>
      </c>
    </row>
    <row r="340" spans="1:12" x14ac:dyDescent="0.35">
      <c r="A340" s="188" t="s">
        <v>512</v>
      </c>
      <c r="B340" s="94">
        <v>1</v>
      </c>
      <c r="C340" s="94" t="s">
        <v>473</v>
      </c>
      <c r="D340" s="95" t="s">
        <v>473</v>
      </c>
      <c r="E340" s="92" t="s">
        <v>473</v>
      </c>
      <c r="F340" s="93" t="s">
        <v>473</v>
      </c>
      <c r="G340" s="169">
        <v>0</v>
      </c>
      <c r="H340" s="120" t="s">
        <v>473</v>
      </c>
      <c r="I340" s="120" t="s">
        <v>473</v>
      </c>
      <c r="J340" s="120" t="s">
        <v>473</v>
      </c>
      <c r="K340" s="120" t="s">
        <v>473</v>
      </c>
      <c r="L340" s="142" t="s">
        <v>473</v>
      </c>
    </row>
    <row r="341" spans="1:12" x14ac:dyDescent="0.35">
      <c r="A341" s="189" t="s">
        <v>513</v>
      </c>
      <c r="B341" s="94">
        <v>1</v>
      </c>
      <c r="C341" s="94" t="s">
        <v>473</v>
      </c>
      <c r="D341" s="95" t="s">
        <v>473</v>
      </c>
      <c r="E341" s="92" t="s">
        <v>473</v>
      </c>
      <c r="F341" s="93" t="s">
        <v>473</v>
      </c>
      <c r="G341" s="169">
        <v>1</v>
      </c>
      <c r="H341" s="120" t="s">
        <v>473</v>
      </c>
      <c r="I341" s="120" t="s">
        <v>473</v>
      </c>
      <c r="J341" s="120" t="s">
        <v>473</v>
      </c>
      <c r="K341" s="120" t="s">
        <v>473</v>
      </c>
      <c r="L341" s="142" t="s">
        <v>473</v>
      </c>
    </row>
    <row r="342" spans="1:12" x14ac:dyDescent="0.35">
      <c r="A342" s="190" t="s">
        <v>514</v>
      </c>
      <c r="B342" s="94">
        <v>8</v>
      </c>
      <c r="C342" s="94" t="s">
        <v>473</v>
      </c>
      <c r="D342" s="95" t="s">
        <v>473</v>
      </c>
      <c r="E342" s="92" t="s">
        <v>473</v>
      </c>
      <c r="F342" s="93" t="s">
        <v>473</v>
      </c>
      <c r="G342" s="169">
        <v>8</v>
      </c>
      <c r="H342" s="120" t="s">
        <v>473</v>
      </c>
      <c r="I342" s="120" t="s">
        <v>473</v>
      </c>
      <c r="J342" s="120" t="s">
        <v>473</v>
      </c>
      <c r="K342" s="120" t="s">
        <v>473</v>
      </c>
      <c r="L342" s="142" t="s">
        <v>473</v>
      </c>
    </row>
    <row r="343" spans="1:12" x14ac:dyDescent="0.35">
      <c r="A343" s="189" t="s">
        <v>515</v>
      </c>
      <c r="B343" s="94">
        <v>1</v>
      </c>
      <c r="C343" s="94" t="s">
        <v>473</v>
      </c>
      <c r="D343" s="95" t="s">
        <v>473</v>
      </c>
      <c r="E343" s="92" t="s">
        <v>473</v>
      </c>
      <c r="F343" s="93" t="s">
        <v>473</v>
      </c>
      <c r="G343" s="169">
        <v>1</v>
      </c>
      <c r="H343" s="120" t="s">
        <v>473</v>
      </c>
      <c r="I343" s="120" t="s">
        <v>473</v>
      </c>
      <c r="J343" s="120" t="s">
        <v>473</v>
      </c>
      <c r="K343" s="120" t="s">
        <v>473</v>
      </c>
      <c r="L343" s="142" t="s">
        <v>473</v>
      </c>
    </row>
    <row r="344" spans="1:12" x14ac:dyDescent="0.35">
      <c r="A344" s="188" t="s">
        <v>516</v>
      </c>
      <c r="B344" s="94">
        <v>17</v>
      </c>
      <c r="C344" s="94">
        <v>10106</v>
      </c>
      <c r="D344" s="95">
        <v>10844.892</v>
      </c>
      <c r="E344" s="120">
        <v>0.83399999999999996</v>
      </c>
      <c r="F344" s="121">
        <v>1.387</v>
      </c>
      <c r="G344" s="169">
        <v>17</v>
      </c>
      <c r="H344" s="120" t="s">
        <v>473</v>
      </c>
      <c r="I344" s="120" t="s">
        <v>473</v>
      </c>
      <c r="J344" s="120">
        <v>1.147</v>
      </c>
      <c r="K344" s="120" t="s">
        <v>473</v>
      </c>
      <c r="L344" s="142" t="s">
        <v>473</v>
      </c>
    </row>
    <row r="345" spans="1:12" x14ac:dyDescent="0.35">
      <c r="A345" s="188" t="s">
        <v>517</v>
      </c>
      <c r="B345" s="94">
        <v>98</v>
      </c>
      <c r="C345" s="94">
        <v>47652</v>
      </c>
      <c r="D345" s="95">
        <v>54838.559999999998</v>
      </c>
      <c r="E345" s="120">
        <v>0.73899999999999999</v>
      </c>
      <c r="F345" s="121">
        <v>0.97599999999999998</v>
      </c>
      <c r="G345" s="169">
        <v>96</v>
      </c>
      <c r="H345" s="120">
        <v>0.47499999999999998</v>
      </c>
      <c r="I345" s="120">
        <v>0.61699999999999999</v>
      </c>
      <c r="J345" s="120">
        <v>0.83599999999999997</v>
      </c>
      <c r="K345" s="120">
        <v>1.147</v>
      </c>
      <c r="L345" s="142">
        <v>1.4359999999999999</v>
      </c>
    </row>
    <row r="346" spans="1:12" x14ac:dyDescent="0.35">
      <c r="A346" s="188" t="s">
        <v>518</v>
      </c>
      <c r="B346" s="94">
        <v>10</v>
      </c>
      <c r="C346" s="94">
        <v>2508</v>
      </c>
      <c r="D346" s="95">
        <v>3566.4340000000002</v>
      </c>
      <c r="E346" s="92">
        <v>0.52500000000000002</v>
      </c>
      <c r="F346" s="93">
        <v>1.202</v>
      </c>
      <c r="G346" s="169">
        <v>10</v>
      </c>
      <c r="H346" s="120" t="s">
        <v>473</v>
      </c>
      <c r="I346" s="120" t="s">
        <v>473</v>
      </c>
      <c r="J346" s="120">
        <v>0.69750000000000001</v>
      </c>
      <c r="K346" s="120" t="s">
        <v>473</v>
      </c>
      <c r="L346" s="142" t="s">
        <v>473</v>
      </c>
    </row>
    <row r="347" spans="1:12" x14ac:dyDescent="0.35">
      <c r="A347" s="188" t="s">
        <v>519</v>
      </c>
      <c r="B347" s="94">
        <v>27</v>
      </c>
      <c r="C347" s="94">
        <v>10088</v>
      </c>
      <c r="D347" s="95">
        <v>12108.413</v>
      </c>
      <c r="E347" s="92">
        <v>0.55100000000000005</v>
      </c>
      <c r="F347" s="93">
        <v>1.0580000000000001</v>
      </c>
      <c r="G347" s="169">
        <v>26</v>
      </c>
      <c r="H347" s="120">
        <v>0.42299999999999999</v>
      </c>
      <c r="I347" s="120">
        <v>0.54700000000000004</v>
      </c>
      <c r="J347" s="120">
        <v>0.80100000000000005</v>
      </c>
      <c r="K347" s="120">
        <v>1.0589999999999999</v>
      </c>
      <c r="L347" s="142">
        <v>1.3089999999999999</v>
      </c>
    </row>
    <row r="348" spans="1:12" x14ac:dyDescent="0.35">
      <c r="A348" s="188" t="s">
        <v>520</v>
      </c>
      <c r="B348" s="94">
        <v>1</v>
      </c>
      <c r="C348" s="94" t="s">
        <v>473</v>
      </c>
      <c r="D348" s="95" t="s">
        <v>473</v>
      </c>
      <c r="E348" s="92" t="s">
        <v>473</v>
      </c>
      <c r="F348" s="93" t="s">
        <v>473</v>
      </c>
      <c r="G348" s="169">
        <v>1</v>
      </c>
      <c r="H348" s="120" t="s">
        <v>473</v>
      </c>
      <c r="I348" s="120" t="s">
        <v>473</v>
      </c>
      <c r="J348" s="120" t="s">
        <v>473</v>
      </c>
      <c r="K348" s="120" t="s">
        <v>473</v>
      </c>
      <c r="L348" s="142" t="s">
        <v>473</v>
      </c>
    </row>
    <row r="349" spans="1:12" x14ac:dyDescent="0.35">
      <c r="A349" s="188" t="s">
        <v>521</v>
      </c>
      <c r="B349" s="94">
        <v>23</v>
      </c>
      <c r="C349" s="94">
        <v>5095</v>
      </c>
      <c r="D349" s="95">
        <v>10014.870999999999</v>
      </c>
      <c r="E349" s="120">
        <v>0.38200000000000001</v>
      </c>
      <c r="F349" s="121">
        <v>0.67800000000000005</v>
      </c>
      <c r="G349" s="169">
        <v>23</v>
      </c>
      <c r="H349" s="120">
        <v>0.23899999999999999</v>
      </c>
      <c r="I349" s="120">
        <v>0.34599999999999997</v>
      </c>
      <c r="J349" s="120">
        <v>0.45400000000000001</v>
      </c>
      <c r="K349" s="120">
        <v>0.71499999999999997</v>
      </c>
      <c r="L349" s="142">
        <v>0.80200000000000005</v>
      </c>
    </row>
    <row r="350" spans="1:12" x14ac:dyDescent="0.35">
      <c r="A350" s="188" t="s">
        <v>522</v>
      </c>
      <c r="B350" s="94">
        <v>12</v>
      </c>
      <c r="C350" s="94">
        <v>2413</v>
      </c>
      <c r="D350" s="95">
        <v>3767.7089999999998</v>
      </c>
      <c r="E350" s="120">
        <v>0.504</v>
      </c>
      <c r="F350" s="121">
        <v>0.86199999999999999</v>
      </c>
      <c r="G350" s="169">
        <v>12</v>
      </c>
      <c r="H350" s="120" t="s">
        <v>473</v>
      </c>
      <c r="I350" s="120" t="s">
        <v>473</v>
      </c>
      <c r="J350" s="120">
        <v>0.65500000000000003</v>
      </c>
      <c r="K350" s="120" t="s">
        <v>473</v>
      </c>
      <c r="L350" s="142" t="s">
        <v>473</v>
      </c>
    </row>
    <row r="351" spans="1:12" x14ac:dyDescent="0.35">
      <c r="A351" s="188" t="s">
        <v>523</v>
      </c>
      <c r="B351" s="94">
        <v>1</v>
      </c>
      <c r="C351" s="94" t="s">
        <v>473</v>
      </c>
      <c r="D351" s="95" t="s">
        <v>473</v>
      </c>
      <c r="E351" s="92" t="s">
        <v>473</v>
      </c>
      <c r="F351" s="93" t="s">
        <v>473</v>
      </c>
      <c r="G351" s="169">
        <v>1</v>
      </c>
      <c r="H351" s="120" t="s">
        <v>473</v>
      </c>
      <c r="I351" s="120" t="s">
        <v>473</v>
      </c>
      <c r="J351" s="120" t="s">
        <v>473</v>
      </c>
      <c r="K351" s="120" t="s">
        <v>473</v>
      </c>
      <c r="L351" s="142" t="s">
        <v>473</v>
      </c>
    </row>
    <row r="352" spans="1:12" ht="15" thickBot="1" x14ac:dyDescent="0.4">
      <c r="A352" s="191" t="s">
        <v>524</v>
      </c>
      <c r="B352" s="146">
        <v>0</v>
      </c>
      <c r="C352" s="146" t="s">
        <v>473</v>
      </c>
      <c r="D352" s="147" t="s">
        <v>473</v>
      </c>
      <c r="E352" s="148" t="s">
        <v>473</v>
      </c>
      <c r="F352" s="149" t="s">
        <v>473</v>
      </c>
      <c r="G352" s="170">
        <v>0</v>
      </c>
      <c r="H352" s="148" t="s">
        <v>473</v>
      </c>
      <c r="I352" s="148" t="s">
        <v>473</v>
      </c>
      <c r="J352" s="148" t="s">
        <v>473</v>
      </c>
      <c r="K352" s="148" t="s">
        <v>473</v>
      </c>
      <c r="L352" s="151" t="s">
        <v>473</v>
      </c>
    </row>
    <row r="353" spans="1:13" ht="16.5" customHeight="1" x14ac:dyDescent="0.35">
      <c r="A353" s="265" t="s">
        <v>668</v>
      </c>
      <c r="B353" s="265"/>
      <c r="C353" s="265"/>
      <c r="D353" s="265"/>
      <c r="E353" s="265"/>
      <c r="F353" s="265"/>
      <c r="G353" s="265"/>
      <c r="H353" s="265"/>
      <c r="I353" s="265"/>
      <c r="J353" s="265"/>
      <c r="K353" s="265"/>
      <c r="L353" s="265"/>
      <c r="M353" s="98"/>
    </row>
    <row r="354" spans="1:13" x14ac:dyDescent="0.35">
      <c r="A354" s="267"/>
      <c r="B354" s="267"/>
      <c r="C354" s="267"/>
      <c r="D354" s="267"/>
      <c r="E354" s="267"/>
      <c r="F354" s="267"/>
      <c r="G354" s="267"/>
      <c r="H354" s="267"/>
      <c r="I354" s="267"/>
      <c r="J354" s="267"/>
      <c r="K354" s="267"/>
      <c r="L354" s="267"/>
      <c r="M354" s="98"/>
    </row>
    <row r="355" spans="1:13" x14ac:dyDescent="0.35">
      <c r="A355" s="216"/>
      <c r="B355" s="216"/>
      <c r="C355" s="185"/>
      <c r="D355" s="185"/>
      <c r="E355" s="84"/>
      <c r="F355" s="98"/>
      <c r="G355" s="98"/>
      <c r="H355" s="185"/>
      <c r="I355" s="98"/>
      <c r="J355" s="98"/>
      <c r="K355" s="98"/>
      <c r="L355" s="98"/>
      <c r="M355" s="98"/>
    </row>
    <row r="356" spans="1:13" x14ac:dyDescent="0.35">
      <c r="A356" s="216"/>
      <c r="B356" s="216"/>
      <c r="C356" s="185"/>
      <c r="D356" s="185"/>
      <c r="E356" s="84"/>
      <c r="F356" s="98"/>
      <c r="G356" s="98"/>
      <c r="H356" s="185"/>
      <c r="I356" s="98"/>
      <c r="J356" s="98"/>
      <c r="K356" s="98"/>
      <c r="L356" s="98"/>
      <c r="M356" s="98"/>
    </row>
    <row r="357" spans="1:13" ht="18.5" thickBot="1" x14ac:dyDescent="0.45">
      <c r="A357" s="131" t="s">
        <v>534</v>
      </c>
      <c r="B357" s="155"/>
      <c r="C357" s="155"/>
      <c r="D357" s="155"/>
      <c r="E357" s="155"/>
      <c r="F357" s="155"/>
      <c r="G357" s="155"/>
      <c r="H357" s="155"/>
      <c r="I357" s="155"/>
      <c r="J357" s="155"/>
      <c r="K357" s="155"/>
      <c r="L357" s="155"/>
      <c r="M357" s="155"/>
    </row>
    <row r="358" spans="1:13" ht="49" customHeight="1" thickBot="1" x14ac:dyDescent="0.4">
      <c r="A358" s="173"/>
      <c r="B358" s="175"/>
      <c r="C358" s="258" t="s">
        <v>167</v>
      </c>
      <c r="D358" s="259"/>
      <c r="E358" s="260" t="s">
        <v>468</v>
      </c>
      <c r="F358" s="261"/>
      <c r="G358" s="262" t="s">
        <v>469</v>
      </c>
      <c r="H358" s="263"/>
      <c r="I358" s="263"/>
      <c r="J358" s="263"/>
      <c r="K358" s="263"/>
      <c r="L358" s="264"/>
    </row>
    <row r="359" spans="1:13" ht="49" customHeight="1" x14ac:dyDescent="0.35">
      <c r="A359" s="187" t="s">
        <v>470</v>
      </c>
      <c r="B359" s="176" t="s">
        <v>471</v>
      </c>
      <c r="C359" s="177" t="s">
        <v>173</v>
      </c>
      <c r="D359" s="178" t="s">
        <v>174</v>
      </c>
      <c r="E359" s="179" t="s">
        <v>176</v>
      </c>
      <c r="F359" s="180" t="s">
        <v>177</v>
      </c>
      <c r="G359" s="179" t="s">
        <v>674</v>
      </c>
      <c r="H359" s="179" t="s">
        <v>180</v>
      </c>
      <c r="I359" s="179" t="s">
        <v>183</v>
      </c>
      <c r="J359" s="179" t="s">
        <v>188</v>
      </c>
      <c r="K359" s="179" t="s">
        <v>193</v>
      </c>
      <c r="L359" s="181" t="s">
        <v>196</v>
      </c>
    </row>
    <row r="360" spans="1:13" x14ac:dyDescent="0.35">
      <c r="A360" s="188" t="s">
        <v>472</v>
      </c>
      <c r="B360" s="94">
        <v>3</v>
      </c>
      <c r="C360" s="94" t="s">
        <v>473</v>
      </c>
      <c r="D360" s="95" t="s">
        <v>473</v>
      </c>
      <c r="E360" s="92" t="s">
        <v>473</v>
      </c>
      <c r="F360" s="93" t="s">
        <v>473</v>
      </c>
      <c r="G360" s="169">
        <v>1</v>
      </c>
      <c r="H360" s="120" t="s">
        <v>473</v>
      </c>
      <c r="I360" s="120" t="s">
        <v>473</v>
      </c>
      <c r="J360" s="120" t="s">
        <v>473</v>
      </c>
      <c r="K360" s="120" t="s">
        <v>473</v>
      </c>
      <c r="L360" s="142" t="s">
        <v>473</v>
      </c>
    </row>
    <row r="361" spans="1:13" x14ac:dyDescent="0.35">
      <c r="A361" s="188" t="s">
        <v>474</v>
      </c>
      <c r="B361" s="94">
        <v>9</v>
      </c>
      <c r="C361" s="94" t="s">
        <v>473</v>
      </c>
      <c r="D361" s="95" t="s">
        <v>473</v>
      </c>
      <c r="E361" s="92" t="s">
        <v>473</v>
      </c>
      <c r="F361" s="93" t="s">
        <v>473</v>
      </c>
      <c r="G361" s="169">
        <v>8</v>
      </c>
      <c r="H361" s="120" t="s">
        <v>473</v>
      </c>
      <c r="I361" s="120" t="s">
        <v>473</v>
      </c>
      <c r="J361" s="120" t="s">
        <v>473</v>
      </c>
      <c r="K361" s="120" t="s">
        <v>473</v>
      </c>
      <c r="L361" s="142" t="s">
        <v>473</v>
      </c>
    </row>
    <row r="362" spans="1:13" x14ac:dyDescent="0.35">
      <c r="A362" s="188" t="s">
        <v>475</v>
      </c>
      <c r="B362" s="94">
        <v>13</v>
      </c>
      <c r="C362" s="94" t="s">
        <v>473</v>
      </c>
      <c r="D362" s="95" t="s">
        <v>473</v>
      </c>
      <c r="E362" s="92" t="s">
        <v>473</v>
      </c>
      <c r="F362" s="93" t="s">
        <v>473</v>
      </c>
      <c r="G362" s="169">
        <v>7</v>
      </c>
      <c r="H362" s="120" t="s">
        <v>473</v>
      </c>
      <c r="I362" s="120" t="s">
        <v>473</v>
      </c>
      <c r="J362" s="120" t="s">
        <v>473</v>
      </c>
      <c r="K362" s="120" t="s">
        <v>473</v>
      </c>
      <c r="L362" s="142" t="s">
        <v>473</v>
      </c>
    </row>
    <row r="363" spans="1:13" x14ac:dyDescent="0.35">
      <c r="A363" s="188" t="s">
        <v>476</v>
      </c>
      <c r="B363" s="94">
        <v>5</v>
      </c>
      <c r="C363" s="94" t="s">
        <v>473</v>
      </c>
      <c r="D363" s="95" t="s">
        <v>473</v>
      </c>
      <c r="E363" s="92" t="s">
        <v>473</v>
      </c>
      <c r="F363" s="93" t="s">
        <v>473</v>
      </c>
      <c r="G363" s="169">
        <v>4</v>
      </c>
      <c r="H363" s="120" t="s">
        <v>473</v>
      </c>
      <c r="I363" s="120" t="s">
        <v>473</v>
      </c>
      <c r="J363" s="120" t="s">
        <v>473</v>
      </c>
      <c r="K363" s="120" t="s">
        <v>473</v>
      </c>
      <c r="L363" s="142" t="s">
        <v>473</v>
      </c>
    </row>
    <row r="364" spans="1:13" x14ac:dyDescent="0.35">
      <c r="A364" s="188" t="s">
        <v>477</v>
      </c>
      <c r="B364" s="94">
        <v>95</v>
      </c>
      <c r="C364" s="94">
        <v>4665</v>
      </c>
      <c r="D364" s="95">
        <v>4442.6000000000004</v>
      </c>
      <c r="E364" s="92">
        <v>0.129</v>
      </c>
      <c r="F364" s="93">
        <v>0.88200000000000001</v>
      </c>
      <c r="G364" s="169">
        <v>68</v>
      </c>
      <c r="H364" s="120">
        <v>0</v>
      </c>
      <c r="I364" s="120">
        <v>0</v>
      </c>
      <c r="J364" s="120">
        <v>0.55300000000000005</v>
      </c>
      <c r="K364" s="120">
        <v>1.2935000000000001</v>
      </c>
      <c r="L364" s="142">
        <v>2.758</v>
      </c>
    </row>
    <row r="365" spans="1:13" x14ac:dyDescent="0.35">
      <c r="A365" s="188" t="s">
        <v>478</v>
      </c>
      <c r="B365" s="94">
        <v>23</v>
      </c>
      <c r="C365" s="94">
        <v>1153</v>
      </c>
      <c r="D365" s="95">
        <v>868.01700000000005</v>
      </c>
      <c r="E365" s="120">
        <v>0</v>
      </c>
      <c r="F365" s="121">
        <v>1.5860000000000001</v>
      </c>
      <c r="G365" s="169">
        <v>16</v>
      </c>
      <c r="H365" s="120" t="s">
        <v>473</v>
      </c>
      <c r="I365" s="120" t="s">
        <v>473</v>
      </c>
      <c r="J365" s="120">
        <v>0.44400000000000001</v>
      </c>
      <c r="K365" s="120" t="s">
        <v>473</v>
      </c>
      <c r="L365" s="142" t="s">
        <v>473</v>
      </c>
    </row>
    <row r="366" spans="1:13" x14ac:dyDescent="0.35">
      <c r="A366" s="188" t="s">
        <v>479</v>
      </c>
      <c r="B366" s="94">
        <v>8</v>
      </c>
      <c r="C366" s="94" t="s">
        <v>473</v>
      </c>
      <c r="D366" s="95" t="s">
        <v>473</v>
      </c>
      <c r="E366" s="92" t="s">
        <v>473</v>
      </c>
      <c r="F366" s="93" t="s">
        <v>473</v>
      </c>
      <c r="G366" s="169">
        <v>7</v>
      </c>
      <c r="H366" s="120" t="s">
        <v>473</v>
      </c>
      <c r="I366" s="120" t="s">
        <v>473</v>
      </c>
      <c r="J366" s="120" t="s">
        <v>473</v>
      </c>
      <c r="K366" s="120" t="s">
        <v>473</v>
      </c>
      <c r="L366" s="142" t="s">
        <v>473</v>
      </c>
    </row>
    <row r="367" spans="1:13" x14ac:dyDescent="0.35">
      <c r="A367" s="188" t="s">
        <v>480</v>
      </c>
      <c r="B367" s="94">
        <v>2</v>
      </c>
      <c r="C367" s="94" t="s">
        <v>473</v>
      </c>
      <c r="D367" s="95" t="s">
        <v>473</v>
      </c>
      <c r="E367" s="92" t="s">
        <v>473</v>
      </c>
      <c r="F367" s="93" t="s">
        <v>473</v>
      </c>
      <c r="G367" s="169">
        <v>2</v>
      </c>
      <c r="H367" s="120" t="s">
        <v>473</v>
      </c>
      <c r="I367" s="120" t="s">
        <v>473</v>
      </c>
      <c r="J367" s="120" t="s">
        <v>473</v>
      </c>
      <c r="K367" s="120" t="s">
        <v>473</v>
      </c>
      <c r="L367" s="142" t="s">
        <v>473</v>
      </c>
    </row>
    <row r="368" spans="1:13" x14ac:dyDescent="0.35">
      <c r="A368" s="188" t="s">
        <v>481</v>
      </c>
      <c r="B368" s="94">
        <v>2</v>
      </c>
      <c r="C368" s="94" t="s">
        <v>473</v>
      </c>
      <c r="D368" s="95" t="s">
        <v>473</v>
      </c>
      <c r="E368" s="92" t="s">
        <v>473</v>
      </c>
      <c r="F368" s="93" t="s">
        <v>473</v>
      </c>
      <c r="G368" s="169">
        <v>1</v>
      </c>
      <c r="H368" s="120" t="s">
        <v>473</v>
      </c>
      <c r="I368" s="120" t="s">
        <v>473</v>
      </c>
      <c r="J368" s="120" t="s">
        <v>473</v>
      </c>
      <c r="K368" s="120" t="s">
        <v>473</v>
      </c>
      <c r="L368" s="142" t="s">
        <v>473</v>
      </c>
    </row>
    <row r="369" spans="1:12" x14ac:dyDescent="0.35">
      <c r="A369" s="188" t="s">
        <v>482</v>
      </c>
      <c r="B369" s="94">
        <v>34</v>
      </c>
      <c r="C369" s="94">
        <v>6474</v>
      </c>
      <c r="D369" s="95">
        <v>2654.7449999999999</v>
      </c>
      <c r="E369" s="92">
        <v>0.82899999999999996</v>
      </c>
      <c r="F369" s="93">
        <v>2.8170000000000002</v>
      </c>
      <c r="G369" s="169">
        <v>31</v>
      </c>
      <c r="H369" s="120">
        <v>0</v>
      </c>
      <c r="I369" s="120">
        <v>0.20699999999999999</v>
      </c>
      <c r="J369" s="120">
        <v>1.782</v>
      </c>
      <c r="K369" s="120">
        <v>3.2519999999999998</v>
      </c>
      <c r="L369" s="142">
        <v>5.306</v>
      </c>
    </row>
    <row r="370" spans="1:12" x14ac:dyDescent="0.35">
      <c r="A370" s="188" t="s">
        <v>483</v>
      </c>
      <c r="B370" s="94">
        <v>27</v>
      </c>
      <c r="C370" s="94">
        <v>2072</v>
      </c>
      <c r="D370" s="95">
        <v>1473.616</v>
      </c>
      <c r="E370" s="120">
        <v>0.81899999999999995</v>
      </c>
      <c r="F370" s="121">
        <v>2.0790000000000002</v>
      </c>
      <c r="G370" s="169">
        <v>19</v>
      </c>
      <c r="H370" s="120" t="s">
        <v>473</v>
      </c>
      <c r="I370" s="120" t="s">
        <v>473</v>
      </c>
      <c r="J370" s="120">
        <v>1.407</v>
      </c>
      <c r="K370" s="120" t="s">
        <v>473</v>
      </c>
      <c r="L370" s="142" t="s">
        <v>473</v>
      </c>
    </row>
    <row r="371" spans="1:12" x14ac:dyDescent="0.35">
      <c r="A371" s="188" t="s">
        <v>484</v>
      </c>
      <c r="B371" s="94">
        <v>1</v>
      </c>
      <c r="C371" s="94" t="s">
        <v>473</v>
      </c>
      <c r="D371" s="95" t="s">
        <v>473</v>
      </c>
      <c r="E371" s="92" t="s">
        <v>473</v>
      </c>
      <c r="F371" s="93" t="s">
        <v>473</v>
      </c>
      <c r="G371" s="169">
        <v>1</v>
      </c>
      <c r="H371" s="120" t="s">
        <v>473</v>
      </c>
      <c r="I371" s="120" t="s">
        <v>473</v>
      </c>
      <c r="J371" s="120" t="s">
        <v>473</v>
      </c>
      <c r="K371" s="120" t="s">
        <v>473</v>
      </c>
      <c r="L371" s="142" t="s">
        <v>473</v>
      </c>
    </row>
    <row r="372" spans="1:12" x14ac:dyDescent="0.35">
      <c r="A372" s="188" t="s">
        <v>485</v>
      </c>
      <c r="B372" s="94">
        <v>3</v>
      </c>
      <c r="C372" s="94" t="s">
        <v>473</v>
      </c>
      <c r="D372" s="95" t="s">
        <v>473</v>
      </c>
      <c r="E372" s="92" t="s">
        <v>473</v>
      </c>
      <c r="F372" s="93" t="s">
        <v>473</v>
      </c>
      <c r="G372" s="169">
        <v>3</v>
      </c>
      <c r="H372" s="120" t="s">
        <v>473</v>
      </c>
      <c r="I372" s="120" t="s">
        <v>473</v>
      </c>
      <c r="J372" s="120" t="s">
        <v>473</v>
      </c>
      <c r="K372" s="120" t="s">
        <v>473</v>
      </c>
      <c r="L372" s="142" t="s">
        <v>473</v>
      </c>
    </row>
    <row r="373" spans="1:12" x14ac:dyDescent="0.35">
      <c r="A373" s="188" t="s">
        <v>486</v>
      </c>
      <c r="B373" s="94">
        <v>6</v>
      </c>
      <c r="C373" s="94" t="s">
        <v>473</v>
      </c>
      <c r="D373" s="95" t="s">
        <v>473</v>
      </c>
      <c r="E373" s="92" t="s">
        <v>473</v>
      </c>
      <c r="F373" s="93" t="s">
        <v>473</v>
      </c>
      <c r="G373" s="169">
        <v>4</v>
      </c>
      <c r="H373" s="120" t="s">
        <v>473</v>
      </c>
      <c r="I373" s="120" t="s">
        <v>473</v>
      </c>
      <c r="J373" s="120" t="s">
        <v>473</v>
      </c>
      <c r="K373" s="120" t="s">
        <v>473</v>
      </c>
      <c r="L373" s="142" t="s">
        <v>473</v>
      </c>
    </row>
    <row r="374" spans="1:12" x14ac:dyDescent="0.35">
      <c r="A374" s="188" t="s">
        <v>487</v>
      </c>
      <c r="B374" s="94">
        <v>18</v>
      </c>
      <c r="C374" s="94">
        <v>1425</v>
      </c>
      <c r="D374" s="95">
        <v>1431.6379999999999</v>
      </c>
      <c r="E374" s="120">
        <v>0</v>
      </c>
      <c r="F374" s="121">
        <v>1.23</v>
      </c>
      <c r="G374" s="169">
        <v>15</v>
      </c>
      <c r="H374" s="120" t="s">
        <v>473</v>
      </c>
      <c r="I374" s="120" t="s">
        <v>473</v>
      </c>
      <c r="J374" s="120">
        <v>0.27800000000000002</v>
      </c>
      <c r="K374" s="120" t="s">
        <v>473</v>
      </c>
      <c r="L374" s="142" t="s">
        <v>473</v>
      </c>
    </row>
    <row r="375" spans="1:12" x14ac:dyDescent="0.35">
      <c r="A375" s="188" t="s">
        <v>488</v>
      </c>
      <c r="B375" s="94">
        <v>30</v>
      </c>
      <c r="C375" s="94">
        <v>988</v>
      </c>
      <c r="D375" s="95">
        <v>1336.924</v>
      </c>
      <c r="E375" s="120">
        <v>0.20899999999999999</v>
      </c>
      <c r="F375" s="121">
        <v>0.69099999999999995</v>
      </c>
      <c r="G375" s="169">
        <v>15</v>
      </c>
      <c r="H375" s="120" t="s">
        <v>473</v>
      </c>
      <c r="I375" s="120" t="s">
        <v>473</v>
      </c>
      <c r="J375" s="120">
        <v>0.51100000000000001</v>
      </c>
      <c r="K375" s="120" t="s">
        <v>473</v>
      </c>
      <c r="L375" s="142" t="s">
        <v>473</v>
      </c>
    </row>
    <row r="376" spans="1:12" x14ac:dyDescent="0.35">
      <c r="A376" s="188" t="s">
        <v>489</v>
      </c>
      <c r="B376" s="94">
        <v>5</v>
      </c>
      <c r="C376" s="94" t="s">
        <v>473</v>
      </c>
      <c r="D376" s="95" t="s">
        <v>473</v>
      </c>
      <c r="E376" s="92" t="s">
        <v>473</v>
      </c>
      <c r="F376" s="93" t="s">
        <v>473</v>
      </c>
      <c r="G376" s="169">
        <v>4</v>
      </c>
      <c r="H376" s="120" t="s">
        <v>473</v>
      </c>
      <c r="I376" s="120" t="s">
        <v>473</v>
      </c>
      <c r="J376" s="120" t="s">
        <v>473</v>
      </c>
      <c r="K376" s="120" t="s">
        <v>473</v>
      </c>
      <c r="L376" s="142" t="s">
        <v>473</v>
      </c>
    </row>
    <row r="377" spans="1:12" x14ac:dyDescent="0.35">
      <c r="A377" s="188" t="s">
        <v>490</v>
      </c>
      <c r="B377" s="94">
        <v>17</v>
      </c>
      <c r="C377" s="94">
        <v>1668</v>
      </c>
      <c r="D377" s="95">
        <v>1138.9559999999999</v>
      </c>
      <c r="E377" s="120">
        <v>0.13700000000000001</v>
      </c>
      <c r="F377" s="121">
        <v>2.3969999999999998</v>
      </c>
      <c r="G377" s="169">
        <v>11</v>
      </c>
      <c r="H377" s="120" t="s">
        <v>473</v>
      </c>
      <c r="I377" s="120" t="s">
        <v>473</v>
      </c>
      <c r="J377" s="120">
        <v>1.3260000000000001</v>
      </c>
      <c r="K377" s="120" t="s">
        <v>473</v>
      </c>
      <c r="L377" s="142" t="s">
        <v>473</v>
      </c>
    </row>
    <row r="378" spans="1:12" x14ac:dyDescent="0.35">
      <c r="A378" s="188" t="s">
        <v>491</v>
      </c>
      <c r="B378" s="94">
        <v>19</v>
      </c>
      <c r="C378" s="94">
        <v>1676</v>
      </c>
      <c r="D378" s="95">
        <v>1083.1310000000001</v>
      </c>
      <c r="E378" s="120">
        <v>0.28299999999999997</v>
      </c>
      <c r="F378" s="121">
        <v>1.911</v>
      </c>
      <c r="G378" s="169">
        <v>16</v>
      </c>
      <c r="H378" s="120" t="s">
        <v>473</v>
      </c>
      <c r="I378" s="120" t="s">
        <v>473</v>
      </c>
      <c r="J378" s="120">
        <v>0.88700000000000001</v>
      </c>
      <c r="K378" s="120" t="s">
        <v>473</v>
      </c>
      <c r="L378" s="142" t="s">
        <v>473</v>
      </c>
    </row>
    <row r="379" spans="1:12" x14ac:dyDescent="0.35">
      <c r="A379" s="188" t="s">
        <v>492</v>
      </c>
      <c r="B379" s="94">
        <v>12</v>
      </c>
      <c r="C379" s="94" t="s">
        <v>473</v>
      </c>
      <c r="D379" s="95" t="s">
        <v>473</v>
      </c>
      <c r="E379" s="92" t="s">
        <v>473</v>
      </c>
      <c r="F379" s="93" t="s">
        <v>473</v>
      </c>
      <c r="G379" s="169">
        <v>9</v>
      </c>
      <c r="H379" s="120" t="s">
        <v>473</v>
      </c>
      <c r="I379" s="120" t="s">
        <v>473</v>
      </c>
      <c r="J379" s="120" t="s">
        <v>473</v>
      </c>
      <c r="K379" s="120" t="s">
        <v>473</v>
      </c>
      <c r="L379" s="142" t="s">
        <v>473</v>
      </c>
    </row>
    <row r="380" spans="1:12" x14ac:dyDescent="0.35">
      <c r="A380" s="188" t="s">
        <v>493</v>
      </c>
      <c r="B380" s="94">
        <v>12</v>
      </c>
      <c r="C380" s="94" t="s">
        <v>473</v>
      </c>
      <c r="D380" s="95" t="s">
        <v>473</v>
      </c>
      <c r="E380" s="92" t="s">
        <v>473</v>
      </c>
      <c r="F380" s="93" t="s">
        <v>473</v>
      </c>
      <c r="G380" s="169">
        <v>8</v>
      </c>
      <c r="H380" s="120" t="s">
        <v>473</v>
      </c>
      <c r="I380" s="120" t="s">
        <v>473</v>
      </c>
      <c r="J380" s="120" t="s">
        <v>473</v>
      </c>
      <c r="K380" s="120" t="s">
        <v>473</v>
      </c>
      <c r="L380" s="142" t="s">
        <v>473</v>
      </c>
    </row>
    <row r="381" spans="1:12" x14ac:dyDescent="0.35">
      <c r="A381" s="188" t="s">
        <v>494</v>
      </c>
      <c r="B381" s="94">
        <v>3</v>
      </c>
      <c r="C381" s="94" t="s">
        <v>473</v>
      </c>
      <c r="D381" s="95" t="s">
        <v>473</v>
      </c>
      <c r="E381" s="92" t="s">
        <v>473</v>
      </c>
      <c r="F381" s="93" t="s">
        <v>473</v>
      </c>
      <c r="G381" s="169">
        <v>2</v>
      </c>
      <c r="H381" s="120" t="s">
        <v>473</v>
      </c>
      <c r="I381" s="120" t="s">
        <v>473</v>
      </c>
      <c r="J381" s="120" t="s">
        <v>473</v>
      </c>
      <c r="K381" s="120" t="s">
        <v>473</v>
      </c>
      <c r="L381" s="142" t="s">
        <v>473</v>
      </c>
    </row>
    <row r="382" spans="1:12" x14ac:dyDescent="0.35">
      <c r="A382" s="188" t="s">
        <v>495</v>
      </c>
      <c r="B382" s="94">
        <v>14</v>
      </c>
      <c r="C382" s="94">
        <v>1260</v>
      </c>
      <c r="D382" s="95">
        <v>1256.5309999999999</v>
      </c>
      <c r="E382" s="120">
        <v>0.122</v>
      </c>
      <c r="F382" s="121">
        <v>2.177</v>
      </c>
      <c r="G382" s="169">
        <v>10</v>
      </c>
      <c r="H382" s="120" t="s">
        <v>473</v>
      </c>
      <c r="I382" s="120" t="s">
        <v>473</v>
      </c>
      <c r="J382" s="120">
        <v>0.84799999999999998</v>
      </c>
      <c r="K382" s="120" t="s">
        <v>473</v>
      </c>
      <c r="L382" s="142" t="s">
        <v>473</v>
      </c>
    </row>
    <row r="383" spans="1:12" x14ac:dyDescent="0.35">
      <c r="A383" s="188" t="s">
        <v>496</v>
      </c>
      <c r="B383" s="94">
        <v>17</v>
      </c>
      <c r="C383" s="94">
        <v>2371</v>
      </c>
      <c r="D383" s="95">
        <v>901.15800000000002</v>
      </c>
      <c r="E383" s="92">
        <v>0.53300000000000003</v>
      </c>
      <c r="F383" s="93">
        <v>3.9009999999999998</v>
      </c>
      <c r="G383" s="169">
        <v>10</v>
      </c>
      <c r="H383" s="120" t="s">
        <v>473</v>
      </c>
      <c r="I383" s="120" t="s">
        <v>473</v>
      </c>
      <c r="J383" s="120">
        <v>1.9395</v>
      </c>
      <c r="K383" s="120" t="s">
        <v>473</v>
      </c>
      <c r="L383" s="142" t="s">
        <v>473</v>
      </c>
    </row>
    <row r="384" spans="1:12" x14ac:dyDescent="0.35">
      <c r="A384" s="188" t="s">
        <v>497</v>
      </c>
      <c r="B384" s="94">
        <v>21</v>
      </c>
      <c r="C384" s="94">
        <v>1629</v>
      </c>
      <c r="D384" s="95">
        <v>1644.473</v>
      </c>
      <c r="E384" s="120">
        <v>0.5</v>
      </c>
      <c r="F384" s="121">
        <v>1.37</v>
      </c>
      <c r="G384" s="169">
        <v>15</v>
      </c>
      <c r="H384" s="120" t="s">
        <v>473</v>
      </c>
      <c r="I384" s="120" t="s">
        <v>473</v>
      </c>
      <c r="J384" s="120">
        <v>0.879</v>
      </c>
      <c r="K384" s="120" t="s">
        <v>473</v>
      </c>
      <c r="L384" s="142" t="s">
        <v>473</v>
      </c>
    </row>
    <row r="385" spans="1:12" x14ac:dyDescent="0.35">
      <c r="A385" s="188" t="s">
        <v>498</v>
      </c>
      <c r="B385" s="94">
        <v>7</v>
      </c>
      <c r="C385" s="94" t="s">
        <v>473</v>
      </c>
      <c r="D385" s="95" t="s">
        <v>473</v>
      </c>
      <c r="E385" s="92" t="s">
        <v>473</v>
      </c>
      <c r="F385" s="93" t="s">
        <v>473</v>
      </c>
      <c r="G385" s="169">
        <v>6</v>
      </c>
      <c r="H385" s="120" t="s">
        <v>473</v>
      </c>
      <c r="I385" s="120" t="s">
        <v>473</v>
      </c>
      <c r="J385" s="120" t="s">
        <v>473</v>
      </c>
      <c r="K385" s="120" t="s">
        <v>473</v>
      </c>
      <c r="L385" s="142" t="s">
        <v>473</v>
      </c>
    </row>
    <row r="386" spans="1:12" x14ac:dyDescent="0.35">
      <c r="A386" s="188" t="s">
        <v>499</v>
      </c>
      <c r="B386" s="94">
        <v>6</v>
      </c>
      <c r="C386" s="94" t="s">
        <v>473</v>
      </c>
      <c r="D386" s="95" t="s">
        <v>473</v>
      </c>
      <c r="E386" s="92" t="s">
        <v>473</v>
      </c>
      <c r="F386" s="93" t="s">
        <v>473</v>
      </c>
      <c r="G386" s="169">
        <v>4</v>
      </c>
      <c r="H386" s="120" t="s">
        <v>473</v>
      </c>
      <c r="I386" s="120" t="s">
        <v>473</v>
      </c>
      <c r="J386" s="120" t="s">
        <v>473</v>
      </c>
      <c r="K386" s="120" t="s">
        <v>473</v>
      </c>
      <c r="L386" s="142" t="s">
        <v>473</v>
      </c>
    </row>
    <row r="387" spans="1:12" x14ac:dyDescent="0.35">
      <c r="A387" s="188" t="s">
        <v>500</v>
      </c>
      <c r="B387" s="94">
        <v>27</v>
      </c>
      <c r="C387" s="94">
        <v>1982</v>
      </c>
      <c r="D387" s="95">
        <v>2002.2819999999999</v>
      </c>
      <c r="E387" s="120">
        <v>3.4000000000000002E-2</v>
      </c>
      <c r="F387" s="121">
        <v>1.1850000000000001</v>
      </c>
      <c r="G387" s="169">
        <v>18</v>
      </c>
      <c r="H387" s="120" t="s">
        <v>473</v>
      </c>
      <c r="I387" s="120" t="s">
        <v>473</v>
      </c>
      <c r="J387" s="120">
        <v>0.45950000000000002</v>
      </c>
      <c r="K387" s="120" t="s">
        <v>473</v>
      </c>
      <c r="L387" s="142" t="s">
        <v>473</v>
      </c>
    </row>
    <row r="388" spans="1:12" x14ac:dyDescent="0.35">
      <c r="A388" s="188" t="s">
        <v>501</v>
      </c>
      <c r="B388" s="94">
        <v>4</v>
      </c>
      <c r="C388" s="94" t="s">
        <v>473</v>
      </c>
      <c r="D388" s="95" t="s">
        <v>473</v>
      </c>
      <c r="E388" s="92" t="s">
        <v>473</v>
      </c>
      <c r="F388" s="93" t="s">
        <v>473</v>
      </c>
      <c r="G388" s="169">
        <v>4</v>
      </c>
      <c r="H388" s="120" t="s">
        <v>473</v>
      </c>
      <c r="I388" s="120" t="s">
        <v>473</v>
      </c>
      <c r="J388" s="120" t="s">
        <v>473</v>
      </c>
      <c r="K388" s="120" t="s">
        <v>473</v>
      </c>
      <c r="L388" s="142" t="s">
        <v>473</v>
      </c>
    </row>
    <row r="389" spans="1:12" x14ac:dyDescent="0.35">
      <c r="A389" s="188" t="s">
        <v>502</v>
      </c>
      <c r="B389" s="94">
        <v>7</v>
      </c>
      <c r="C389" s="94" t="s">
        <v>473</v>
      </c>
      <c r="D389" s="95" t="s">
        <v>473</v>
      </c>
      <c r="E389" s="92" t="s">
        <v>473</v>
      </c>
      <c r="F389" s="93" t="s">
        <v>473</v>
      </c>
      <c r="G389" s="169">
        <v>5</v>
      </c>
      <c r="H389" s="120" t="s">
        <v>473</v>
      </c>
      <c r="I389" s="120" t="s">
        <v>473</v>
      </c>
      <c r="J389" s="120" t="s">
        <v>473</v>
      </c>
      <c r="K389" s="120" t="s">
        <v>473</v>
      </c>
      <c r="L389" s="142" t="s">
        <v>473</v>
      </c>
    </row>
    <row r="390" spans="1:12" x14ac:dyDescent="0.35">
      <c r="A390" s="188" t="s">
        <v>503</v>
      </c>
      <c r="B390" s="94">
        <v>1</v>
      </c>
      <c r="C390" s="94" t="s">
        <v>473</v>
      </c>
      <c r="D390" s="95" t="s">
        <v>473</v>
      </c>
      <c r="E390" s="92" t="s">
        <v>473</v>
      </c>
      <c r="F390" s="93" t="s">
        <v>473</v>
      </c>
      <c r="G390" s="169">
        <v>0</v>
      </c>
      <c r="H390" s="120" t="s">
        <v>473</v>
      </c>
      <c r="I390" s="120" t="s">
        <v>473</v>
      </c>
      <c r="J390" s="120" t="s">
        <v>473</v>
      </c>
      <c r="K390" s="120" t="s">
        <v>473</v>
      </c>
      <c r="L390" s="142" t="s">
        <v>473</v>
      </c>
    </row>
    <row r="391" spans="1:12" x14ac:dyDescent="0.35">
      <c r="A391" s="188" t="s">
        <v>504</v>
      </c>
      <c r="B391" s="94">
        <v>18</v>
      </c>
      <c r="C391" s="94">
        <v>848</v>
      </c>
      <c r="D391" s="95">
        <v>1211.7860000000001</v>
      </c>
      <c r="E391" s="120">
        <v>0.128</v>
      </c>
      <c r="F391" s="121">
        <v>1.278</v>
      </c>
      <c r="G391" s="169">
        <v>13</v>
      </c>
      <c r="H391" s="120" t="s">
        <v>473</v>
      </c>
      <c r="I391" s="120" t="s">
        <v>473</v>
      </c>
      <c r="J391" s="120">
        <v>0.54800000000000004</v>
      </c>
      <c r="K391" s="120" t="s">
        <v>473</v>
      </c>
      <c r="L391" s="142" t="s">
        <v>473</v>
      </c>
    </row>
    <row r="392" spans="1:12" x14ac:dyDescent="0.35">
      <c r="A392" s="188" t="s">
        <v>505</v>
      </c>
      <c r="B392" s="94">
        <v>4</v>
      </c>
      <c r="C392" s="94" t="s">
        <v>473</v>
      </c>
      <c r="D392" s="95" t="s">
        <v>473</v>
      </c>
      <c r="E392" s="92" t="s">
        <v>473</v>
      </c>
      <c r="F392" s="93" t="s">
        <v>473</v>
      </c>
      <c r="G392" s="169">
        <v>3</v>
      </c>
      <c r="H392" s="120" t="s">
        <v>473</v>
      </c>
      <c r="I392" s="120" t="s">
        <v>473</v>
      </c>
      <c r="J392" s="120" t="s">
        <v>473</v>
      </c>
      <c r="K392" s="120" t="s">
        <v>473</v>
      </c>
      <c r="L392" s="142" t="s">
        <v>473</v>
      </c>
    </row>
    <row r="393" spans="1:12" x14ac:dyDescent="0.35">
      <c r="A393" s="188" t="s">
        <v>506</v>
      </c>
      <c r="B393" s="94">
        <v>7</v>
      </c>
      <c r="C393" s="94" t="s">
        <v>473</v>
      </c>
      <c r="D393" s="95" t="s">
        <v>473</v>
      </c>
      <c r="E393" s="92" t="s">
        <v>473</v>
      </c>
      <c r="F393" s="93" t="s">
        <v>473</v>
      </c>
      <c r="G393" s="169">
        <v>6</v>
      </c>
      <c r="H393" s="120" t="s">
        <v>473</v>
      </c>
      <c r="I393" s="120" t="s">
        <v>473</v>
      </c>
      <c r="J393" s="120" t="s">
        <v>473</v>
      </c>
      <c r="K393" s="120" t="s">
        <v>473</v>
      </c>
      <c r="L393" s="142" t="s">
        <v>473</v>
      </c>
    </row>
    <row r="394" spans="1:12" x14ac:dyDescent="0.35">
      <c r="A394" s="188" t="s">
        <v>507</v>
      </c>
      <c r="B394" s="94">
        <v>48</v>
      </c>
      <c r="C394" s="94">
        <v>4150</v>
      </c>
      <c r="D394" s="95">
        <v>3329.4920000000002</v>
      </c>
      <c r="E394" s="92">
        <v>0.35599999999999998</v>
      </c>
      <c r="F394" s="93">
        <v>2.1219999999999999</v>
      </c>
      <c r="G394" s="169">
        <v>36</v>
      </c>
      <c r="H394" s="120">
        <v>0</v>
      </c>
      <c r="I394" s="120">
        <v>0.254</v>
      </c>
      <c r="J394" s="120">
        <v>0.80300000000000005</v>
      </c>
      <c r="K394" s="120">
        <v>2.7414999999999998</v>
      </c>
      <c r="L394" s="142">
        <v>12.067</v>
      </c>
    </row>
    <row r="395" spans="1:12" x14ac:dyDescent="0.35">
      <c r="A395" s="188" t="s">
        <v>508</v>
      </c>
      <c r="B395" s="94">
        <v>23</v>
      </c>
      <c r="C395" s="94">
        <v>1877</v>
      </c>
      <c r="D395" s="95">
        <v>1951.318</v>
      </c>
      <c r="E395" s="92">
        <v>0.38100000000000001</v>
      </c>
      <c r="F395" s="93">
        <v>1.97</v>
      </c>
      <c r="G395" s="169">
        <v>14</v>
      </c>
      <c r="H395" s="120" t="s">
        <v>473</v>
      </c>
      <c r="I395" s="120" t="s">
        <v>473</v>
      </c>
      <c r="J395" s="120">
        <v>0.55249999999999999</v>
      </c>
      <c r="K395" s="120" t="s">
        <v>473</v>
      </c>
      <c r="L395" s="142" t="s">
        <v>473</v>
      </c>
    </row>
    <row r="396" spans="1:12" x14ac:dyDescent="0.35">
      <c r="A396" s="188" t="s">
        <v>509</v>
      </c>
      <c r="B396" s="94">
        <v>15</v>
      </c>
      <c r="C396" s="94" t="s">
        <v>473</v>
      </c>
      <c r="D396" s="95" t="s">
        <v>473</v>
      </c>
      <c r="E396" s="92" t="s">
        <v>473</v>
      </c>
      <c r="F396" s="93" t="s">
        <v>473</v>
      </c>
      <c r="G396" s="169">
        <v>5</v>
      </c>
      <c r="H396" s="120" t="s">
        <v>473</v>
      </c>
      <c r="I396" s="120" t="s">
        <v>473</v>
      </c>
      <c r="J396" s="120" t="s">
        <v>473</v>
      </c>
      <c r="K396" s="120" t="s">
        <v>473</v>
      </c>
      <c r="L396" s="142" t="s">
        <v>473</v>
      </c>
    </row>
    <row r="397" spans="1:12" x14ac:dyDescent="0.35">
      <c r="A397" s="188" t="s">
        <v>510</v>
      </c>
      <c r="B397" s="94">
        <v>8</v>
      </c>
      <c r="C397" s="94" t="s">
        <v>473</v>
      </c>
      <c r="D397" s="95" t="s">
        <v>473</v>
      </c>
      <c r="E397" s="92" t="s">
        <v>473</v>
      </c>
      <c r="F397" s="93" t="s">
        <v>473</v>
      </c>
      <c r="G397" s="169">
        <v>7</v>
      </c>
      <c r="H397" s="120" t="s">
        <v>473</v>
      </c>
      <c r="I397" s="120" t="s">
        <v>473</v>
      </c>
      <c r="J397" s="120" t="s">
        <v>473</v>
      </c>
      <c r="K397" s="120" t="s">
        <v>473</v>
      </c>
      <c r="L397" s="142" t="s">
        <v>473</v>
      </c>
    </row>
    <row r="398" spans="1:12" x14ac:dyDescent="0.35">
      <c r="A398" s="188" t="s">
        <v>511</v>
      </c>
      <c r="B398" s="94">
        <v>26</v>
      </c>
      <c r="C398" s="94">
        <v>699</v>
      </c>
      <c r="D398" s="95">
        <v>1342.096</v>
      </c>
      <c r="E398" s="92">
        <v>3.6999999999999998E-2</v>
      </c>
      <c r="F398" s="93">
        <v>0.51800000000000002</v>
      </c>
      <c r="G398" s="169">
        <v>17</v>
      </c>
      <c r="H398" s="120" t="s">
        <v>473</v>
      </c>
      <c r="I398" s="120" t="s">
        <v>473</v>
      </c>
      <c r="J398" s="120">
        <v>0.22</v>
      </c>
      <c r="K398" s="120" t="s">
        <v>473</v>
      </c>
      <c r="L398" s="142" t="s">
        <v>473</v>
      </c>
    </row>
    <row r="399" spans="1:12" x14ac:dyDescent="0.35">
      <c r="A399" s="188" t="s">
        <v>512</v>
      </c>
      <c r="B399" s="94">
        <v>1</v>
      </c>
      <c r="C399" s="94" t="s">
        <v>473</v>
      </c>
      <c r="D399" s="95" t="s">
        <v>473</v>
      </c>
      <c r="E399" s="92" t="s">
        <v>473</v>
      </c>
      <c r="F399" s="93" t="s">
        <v>473</v>
      </c>
      <c r="G399" s="169">
        <v>1</v>
      </c>
      <c r="H399" s="120" t="s">
        <v>473</v>
      </c>
      <c r="I399" s="120" t="s">
        <v>473</v>
      </c>
      <c r="J399" s="120" t="s">
        <v>473</v>
      </c>
      <c r="K399" s="120" t="s">
        <v>473</v>
      </c>
      <c r="L399" s="142" t="s">
        <v>473</v>
      </c>
    </row>
    <row r="400" spans="1:12" x14ac:dyDescent="0.35">
      <c r="A400" s="188" t="s">
        <v>513</v>
      </c>
      <c r="B400" s="94">
        <v>1</v>
      </c>
      <c r="C400" s="94" t="s">
        <v>473</v>
      </c>
      <c r="D400" s="95" t="s">
        <v>473</v>
      </c>
      <c r="E400" s="92" t="s">
        <v>473</v>
      </c>
      <c r="F400" s="93" t="s">
        <v>473</v>
      </c>
      <c r="G400" s="169">
        <v>1</v>
      </c>
      <c r="H400" s="120" t="s">
        <v>473</v>
      </c>
      <c r="I400" s="120" t="s">
        <v>473</v>
      </c>
      <c r="J400" s="120" t="s">
        <v>473</v>
      </c>
      <c r="K400" s="120" t="s">
        <v>473</v>
      </c>
      <c r="L400" s="142" t="s">
        <v>473</v>
      </c>
    </row>
    <row r="401" spans="1:13" x14ac:dyDescent="0.35">
      <c r="A401" s="189" t="s">
        <v>514</v>
      </c>
      <c r="B401" s="94">
        <v>8</v>
      </c>
      <c r="C401" s="94" t="s">
        <v>473</v>
      </c>
      <c r="D401" s="95" t="s">
        <v>473</v>
      </c>
      <c r="E401" s="92" t="s">
        <v>473</v>
      </c>
      <c r="F401" s="93" t="s">
        <v>473</v>
      </c>
      <c r="G401" s="169">
        <v>3</v>
      </c>
      <c r="H401" s="120" t="s">
        <v>473</v>
      </c>
      <c r="I401" s="120" t="s">
        <v>473</v>
      </c>
      <c r="J401" s="120" t="s">
        <v>473</v>
      </c>
      <c r="K401" s="120" t="s">
        <v>473</v>
      </c>
      <c r="L401" s="142" t="s">
        <v>473</v>
      </c>
    </row>
    <row r="402" spans="1:13" x14ac:dyDescent="0.35">
      <c r="A402" s="190" t="s">
        <v>515</v>
      </c>
      <c r="B402" s="94">
        <v>1</v>
      </c>
      <c r="C402" s="94" t="s">
        <v>473</v>
      </c>
      <c r="D402" s="95" t="s">
        <v>473</v>
      </c>
      <c r="E402" s="92" t="s">
        <v>473</v>
      </c>
      <c r="F402" s="93" t="s">
        <v>473</v>
      </c>
      <c r="G402" s="169">
        <v>1</v>
      </c>
      <c r="H402" s="120" t="s">
        <v>473</v>
      </c>
      <c r="I402" s="120" t="s">
        <v>473</v>
      </c>
      <c r="J402" s="120" t="s">
        <v>473</v>
      </c>
      <c r="K402" s="120" t="s">
        <v>473</v>
      </c>
      <c r="L402" s="142" t="s">
        <v>473</v>
      </c>
    </row>
    <row r="403" spans="1:13" x14ac:dyDescent="0.35">
      <c r="A403" s="189" t="s">
        <v>516</v>
      </c>
      <c r="B403" s="94">
        <v>17</v>
      </c>
      <c r="C403" s="94">
        <v>1703</v>
      </c>
      <c r="D403" s="95">
        <v>1685.0029999999999</v>
      </c>
      <c r="E403" s="120">
        <v>0.123</v>
      </c>
      <c r="F403" s="121">
        <v>1.8640000000000001</v>
      </c>
      <c r="G403" s="169">
        <v>11</v>
      </c>
      <c r="H403" s="120" t="s">
        <v>473</v>
      </c>
      <c r="I403" s="120" t="s">
        <v>473</v>
      </c>
      <c r="J403" s="120">
        <v>0.61899999999999999</v>
      </c>
      <c r="K403" s="120" t="s">
        <v>473</v>
      </c>
      <c r="L403" s="142" t="s">
        <v>473</v>
      </c>
    </row>
    <row r="404" spans="1:13" x14ac:dyDescent="0.35">
      <c r="A404" s="188" t="s">
        <v>517</v>
      </c>
      <c r="B404" s="94">
        <v>98</v>
      </c>
      <c r="C404" s="94">
        <v>8053</v>
      </c>
      <c r="D404" s="95">
        <v>7368.1820000000098</v>
      </c>
      <c r="E404" s="120">
        <v>0.38200000000000001</v>
      </c>
      <c r="F404" s="121">
        <v>0.85599999999999998</v>
      </c>
      <c r="G404" s="169">
        <v>77</v>
      </c>
      <c r="H404" s="120">
        <v>0</v>
      </c>
      <c r="I404" s="120">
        <v>0.113</v>
      </c>
      <c r="J404" s="120">
        <v>0.64100000000000001</v>
      </c>
      <c r="K404" s="120">
        <v>1.3320000000000001</v>
      </c>
      <c r="L404" s="142">
        <v>3.032</v>
      </c>
    </row>
    <row r="405" spans="1:13" x14ac:dyDescent="0.35">
      <c r="A405" s="188" t="s">
        <v>518</v>
      </c>
      <c r="B405" s="94">
        <v>10</v>
      </c>
      <c r="C405" s="94" t="s">
        <v>473</v>
      </c>
      <c r="D405" s="95" t="s">
        <v>473</v>
      </c>
      <c r="E405" s="92" t="s">
        <v>473</v>
      </c>
      <c r="F405" s="93" t="s">
        <v>473</v>
      </c>
      <c r="G405" s="169">
        <v>7</v>
      </c>
      <c r="H405" s="120" t="s">
        <v>473</v>
      </c>
      <c r="I405" s="120" t="s">
        <v>473</v>
      </c>
      <c r="J405" s="120" t="s">
        <v>473</v>
      </c>
      <c r="K405" s="120" t="s">
        <v>473</v>
      </c>
      <c r="L405" s="142" t="s">
        <v>473</v>
      </c>
    </row>
    <row r="406" spans="1:13" x14ac:dyDescent="0.35">
      <c r="A406" s="188" t="s">
        <v>519</v>
      </c>
      <c r="B406" s="94">
        <v>27</v>
      </c>
      <c r="C406" s="94">
        <v>1202</v>
      </c>
      <c r="D406" s="95">
        <v>1373.998</v>
      </c>
      <c r="E406" s="92">
        <v>0</v>
      </c>
      <c r="F406" s="93">
        <v>1.0329999999999999</v>
      </c>
      <c r="G406" s="169">
        <v>22</v>
      </c>
      <c r="H406" s="120">
        <v>0</v>
      </c>
      <c r="I406" s="120">
        <v>0</v>
      </c>
      <c r="J406" s="120">
        <v>0.38450000000000001</v>
      </c>
      <c r="K406" s="120">
        <v>1.0329999999999999</v>
      </c>
      <c r="L406" s="142">
        <v>2.81</v>
      </c>
    </row>
    <row r="407" spans="1:13" x14ac:dyDescent="0.35">
      <c r="A407" s="188" t="s">
        <v>520</v>
      </c>
      <c r="B407" s="94">
        <v>1</v>
      </c>
      <c r="C407" s="94" t="s">
        <v>473</v>
      </c>
      <c r="D407" s="95" t="s">
        <v>473</v>
      </c>
      <c r="E407" s="92" t="s">
        <v>473</v>
      </c>
      <c r="F407" s="93" t="s">
        <v>473</v>
      </c>
      <c r="G407" s="169">
        <v>1</v>
      </c>
      <c r="H407" s="120" t="s">
        <v>473</v>
      </c>
      <c r="I407" s="120" t="s">
        <v>473</v>
      </c>
      <c r="J407" s="120" t="s">
        <v>473</v>
      </c>
      <c r="K407" s="120" t="s">
        <v>473</v>
      </c>
      <c r="L407" s="142" t="s">
        <v>473</v>
      </c>
    </row>
    <row r="408" spans="1:13" x14ac:dyDescent="0.35">
      <c r="A408" s="188" t="s">
        <v>521</v>
      </c>
      <c r="B408" s="94">
        <v>23</v>
      </c>
      <c r="C408" s="94">
        <v>782</v>
      </c>
      <c r="D408" s="95">
        <v>1159.56</v>
      </c>
      <c r="E408" s="120">
        <v>0.128</v>
      </c>
      <c r="F408" s="121">
        <v>1.2090000000000001</v>
      </c>
      <c r="G408" s="169">
        <v>13</v>
      </c>
      <c r="H408" s="120" t="s">
        <v>473</v>
      </c>
      <c r="I408" s="120" t="s">
        <v>473</v>
      </c>
      <c r="J408" s="120">
        <v>0.49099999999999999</v>
      </c>
      <c r="K408" s="120" t="s">
        <v>473</v>
      </c>
      <c r="L408" s="142" t="s">
        <v>473</v>
      </c>
    </row>
    <row r="409" spans="1:13" x14ac:dyDescent="0.35">
      <c r="A409" s="188" t="s">
        <v>522</v>
      </c>
      <c r="B409" s="94">
        <v>12</v>
      </c>
      <c r="C409" s="94" t="s">
        <v>473</v>
      </c>
      <c r="D409" s="95" t="s">
        <v>473</v>
      </c>
      <c r="E409" s="92" t="s">
        <v>473</v>
      </c>
      <c r="F409" s="93" t="s">
        <v>473</v>
      </c>
      <c r="G409" s="169">
        <v>7</v>
      </c>
      <c r="H409" s="120" t="s">
        <v>473</v>
      </c>
      <c r="I409" s="120" t="s">
        <v>473</v>
      </c>
      <c r="J409" s="120" t="s">
        <v>473</v>
      </c>
      <c r="K409" s="120" t="s">
        <v>473</v>
      </c>
      <c r="L409" s="142" t="s">
        <v>473</v>
      </c>
    </row>
    <row r="410" spans="1:13" x14ac:dyDescent="0.35">
      <c r="A410" s="188" t="s">
        <v>523</v>
      </c>
      <c r="B410" s="94">
        <v>1</v>
      </c>
      <c r="C410" s="94" t="s">
        <v>473</v>
      </c>
      <c r="D410" s="95" t="s">
        <v>473</v>
      </c>
      <c r="E410" s="92" t="s">
        <v>473</v>
      </c>
      <c r="F410" s="93" t="s">
        <v>473</v>
      </c>
      <c r="G410" s="169">
        <v>1</v>
      </c>
      <c r="H410" s="120" t="s">
        <v>473</v>
      </c>
      <c r="I410" s="120" t="s">
        <v>473</v>
      </c>
      <c r="J410" s="120" t="s">
        <v>473</v>
      </c>
      <c r="K410" s="120" t="s">
        <v>473</v>
      </c>
      <c r="L410" s="142" t="s">
        <v>473</v>
      </c>
    </row>
    <row r="411" spans="1:13" ht="15" thickBot="1" x14ac:dyDescent="0.4">
      <c r="A411" s="191" t="s">
        <v>524</v>
      </c>
      <c r="B411" s="146">
        <v>0</v>
      </c>
      <c r="C411" s="146" t="s">
        <v>473</v>
      </c>
      <c r="D411" s="147" t="s">
        <v>473</v>
      </c>
      <c r="E411" s="148" t="s">
        <v>473</v>
      </c>
      <c r="F411" s="149" t="s">
        <v>473</v>
      </c>
      <c r="G411" s="170">
        <v>0</v>
      </c>
      <c r="H411" s="148" t="s">
        <v>473</v>
      </c>
      <c r="I411" s="148" t="s">
        <v>473</v>
      </c>
      <c r="J411" s="148" t="s">
        <v>473</v>
      </c>
      <c r="K411" s="148" t="s">
        <v>473</v>
      </c>
      <c r="L411" s="151" t="s">
        <v>473</v>
      </c>
    </row>
    <row r="412" spans="1:13" ht="16.5" customHeight="1" x14ac:dyDescent="0.35">
      <c r="A412" s="265" t="s">
        <v>668</v>
      </c>
      <c r="B412" s="265"/>
      <c r="C412" s="265"/>
      <c r="D412" s="265"/>
      <c r="E412" s="265"/>
      <c r="F412" s="265"/>
      <c r="G412" s="265"/>
      <c r="H412" s="265"/>
      <c r="I412" s="265"/>
      <c r="J412" s="265"/>
      <c r="K412" s="265"/>
      <c r="L412" s="265"/>
      <c r="M412" s="98"/>
    </row>
    <row r="413" spans="1:13" x14ac:dyDescent="0.35">
      <c r="A413" s="267"/>
      <c r="B413" s="267"/>
      <c r="C413" s="267"/>
      <c r="D413" s="267"/>
      <c r="E413" s="267"/>
      <c r="F413" s="267"/>
      <c r="G413" s="267"/>
      <c r="H413" s="267"/>
      <c r="I413" s="267"/>
      <c r="J413" s="267"/>
      <c r="K413" s="267"/>
      <c r="L413" s="267"/>
      <c r="M413" s="98"/>
    </row>
  </sheetData>
  <mergeCells count="29">
    <mergeCell ref="A412:L413"/>
    <mergeCell ref="A1:L1"/>
    <mergeCell ref="A117:L118"/>
    <mergeCell ref="A176:L177"/>
    <mergeCell ref="A235:L236"/>
    <mergeCell ref="A294:L295"/>
    <mergeCell ref="C358:D358"/>
    <mergeCell ref="E358:F358"/>
    <mergeCell ref="G358:L358"/>
    <mergeCell ref="C240:D240"/>
    <mergeCell ref="E240:F240"/>
    <mergeCell ref="G240:L240"/>
    <mergeCell ref="C299:D299"/>
    <mergeCell ref="E299:F299"/>
    <mergeCell ref="G299:L299"/>
    <mergeCell ref="A353:L354"/>
    <mergeCell ref="C122:D122"/>
    <mergeCell ref="E122:F122"/>
    <mergeCell ref="G122:L122"/>
    <mergeCell ref="C181:D181"/>
    <mergeCell ref="E181:F181"/>
    <mergeCell ref="G181:L181"/>
    <mergeCell ref="C4:D4"/>
    <mergeCell ref="E4:F4"/>
    <mergeCell ref="G4:L4"/>
    <mergeCell ref="C63:D63"/>
    <mergeCell ref="E63:F63"/>
    <mergeCell ref="G63:L63"/>
    <mergeCell ref="A58:L59"/>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29E9-1790-466B-A64C-F7782EEE3693}">
  <dimension ref="A1:B46"/>
  <sheetViews>
    <sheetView workbookViewId="0">
      <selection sqref="A1:B1"/>
    </sheetView>
  </sheetViews>
  <sheetFormatPr defaultRowHeight="14.5" x14ac:dyDescent="0.35"/>
  <cols>
    <col min="1" max="1" width="39.54296875" customWidth="1"/>
    <col min="2" max="2" width="45.7265625" customWidth="1"/>
  </cols>
  <sheetData>
    <row r="1" spans="1:2" ht="32.25" customHeight="1" x14ac:dyDescent="0.35">
      <c r="A1" s="269" t="s">
        <v>535</v>
      </c>
      <c r="B1" s="269"/>
    </row>
    <row r="2" spans="1:2" x14ac:dyDescent="0.35">
      <c r="A2" s="155"/>
      <c r="B2" s="155"/>
    </row>
    <row r="3" spans="1:2" ht="16.5" x14ac:dyDescent="0.35">
      <c r="A3" s="156" t="s">
        <v>536</v>
      </c>
      <c r="B3" s="157" t="s">
        <v>537</v>
      </c>
    </row>
    <row r="4" spans="1:2" x14ac:dyDescent="0.35">
      <c r="A4" s="270" t="s">
        <v>538</v>
      </c>
      <c r="B4" s="158" t="s">
        <v>539</v>
      </c>
    </row>
    <row r="5" spans="1:2" x14ac:dyDescent="0.35">
      <c r="A5" s="271"/>
      <c r="B5" s="159" t="s">
        <v>540</v>
      </c>
    </row>
    <row r="6" spans="1:2" x14ac:dyDescent="0.35">
      <c r="A6" s="271"/>
      <c r="B6" s="159" t="s">
        <v>541</v>
      </c>
    </row>
    <row r="7" spans="1:2" x14ac:dyDescent="0.35">
      <c r="A7" s="272"/>
      <c r="B7" s="160" t="s">
        <v>542</v>
      </c>
    </row>
    <row r="8" spans="1:2" x14ac:dyDescent="0.35">
      <c r="A8" s="270" t="s">
        <v>543</v>
      </c>
      <c r="B8" s="158" t="s">
        <v>539</v>
      </c>
    </row>
    <row r="9" spans="1:2" x14ac:dyDescent="0.35">
      <c r="A9" s="271"/>
      <c r="B9" s="159" t="s">
        <v>540</v>
      </c>
    </row>
    <row r="10" spans="1:2" x14ac:dyDescent="0.35">
      <c r="A10" s="271"/>
      <c r="B10" s="159" t="s">
        <v>541</v>
      </c>
    </row>
    <row r="11" spans="1:2" x14ac:dyDescent="0.35">
      <c r="A11" s="271"/>
      <c r="B11" s="159" t="s">
        <v>544</v>
      </c>
    </row>
    <row r="12" spans="1:2" x14ac:dyDescent="0.35">
      <c r="A12" s="271"/>
      <c r="B12" s="159" t="s">
        <v>542</v>
      </c>
    </row>
    <row r="13" spans="1:2" x14ac:dyDescent="0.35">
      <c r="A13" s="272"/>
      <c r="B13" s="160" t="s">
        <v>545</v>
      </c>
    </row>
    <row r="14" spans="1:2" x14ac:dyDescent="0.35">
      <c r="A14" s="270" t="s">
        <v>546</v>
      </c>
      <c r="B14" s="161" t="s">
        <v>539</v>
      </c>
    </row>
    <row r="15" spans="1:2" x14ac:dyDescent="0.35">
      <c r="A15" s="271"/>
      <c r="B15" s="159" t="s">
        <v>540</v>
      </c>
    </row>
    <row r="16" spans="1:2" x14ac:dyDescent="0.35">
      <c r="A16" s="271"/>
      <c r="B16" s="162" t="s">
        <v>541</v>
      </c>
    </row>
    <row r="17" spans="1:2" x14ac:dyDescent="0.35">
      <c r="A17" s="271"/>
      <c r="B17" s="162" t="s">
        <v>547</v>
      </c>
    </row>
    <row r="18" spans="1:2" x14ac:dyDescent="0.35">
      <c r="A18" s="271"/>
      <c r="B18" s="162" t="s">
        <v>548</v>
      </c>
    </row>
    <row r="19" spans="1:2" x14ac:dyDescent="0.35">
      <c r="A19" s="272"/>
      <c r="B19" s="160" t="s">
        <v>542</v>
      </c>
    </row>
    <row r="20" spans="1:2" x14ac:dyDescent="0.35">
      <c r="A20" s="270" t="s">
        <v>549</v>
      </c>
      <c r="B20" s="161" t="s">
        <v>539</v>
      </c>
    </row>
    <row r="21" spans="1:2" x14ac:dyDescent="0.35">
      <c r="A21" s="271"/>
      <c r="B21" s="162" t="s">
        <v>540</v>
      </c>
    </row>
    <row r="22" spans="1:2" x14ac:dyDescent="0.35">
      <c r="A22" s="271"/>
      <c r="B22" s="162" t="s">
        <v>541</v>
      </c>
    </row>
    <row r="23" spans="1:2" x14ac:dyDescent="0.35">
      <c r="A23" s="271"/>
      <c r="B23" s="162" t="s">
        <v>547</v>
      </c>
    </row>
    <row r="24" spans="1:2" x14ac:dyDescent="0.35">
      <c r="A24" s="272"/>
      <c r="B24" s="160" t="s">
        <v>542</v>
      </c>
    </row>
    <row r="25" spans="1:2" x14ac:dyDescent="0.35">
      <c r="A25" s="270" t="s">
        <v>550</v>
      </c>
      <c r="B25" s="161" t="s">
        <v>539</v>
      </c>
    </row>
    <row r="26" spans="1:2" x14ac:dyDescent="0.35">
      <c r="A26" s="271"/>
      <c r="B26" s="162" t="s">
        <v>540</v>
      </c>
    </row>
    <row r="27" spans="1:2" x14ac:dyDescent="0.35">
      <c r="A27" s="271"/>
      <c r="B27" s="162" t="s">
        <v>547</v>
      </c>
    </row>
    <row r="28" spans="1:2" x14ac:dyDescent="0.35">
      <c r="A28" s="271"/>
      <c r="B28" s="162" t="s">
        <v>548</v>
      </c>
    </row>
    <row r="29" spans="1:2" x14ac:dyDescent="0.35">
      <c r="A29" s="272"/>
      <c r="B29" s="163" t="s">
        <v>542</v>
      </c>
    </row>
    <row r="30" spans="1:2" x14ac:dyDescent="0.35">
      <c r="A30" s="270" t="s">
        <v>551</v>
      </c>
      <c r="B30" s="161" t="s">
        <v>539</v>
      </c>
    </row>
    <row r="31" spans="1:2" x14ac:dyDescent="0.35">
      <c r="A31" s="271"/>
      <c r="B31" s="162" t="s">
        <v>540</v>
      </c>
    </row>
    <row r="32" spans="1:2" x14ac:dyDescent="0.35">
      <c r="A32" s="271"/>
      <c r="B32" s="162" t="s">
        <v>541</v>
      </c>
    </row>
    <row r="33" spans="1:2" x14ac:dyDescent="0.35">
      <c r="A33" s="271"/>
      <c r="B33" s="159" t="s">
        <v>547</v>
      </c>
    </row>
    <row r="34" spans="1:2" x14ac:dyDescent="0.35">
      <c r="A34" s="271"/>
      <c r="B34" s="159" t="s">
        <v>544</v>
      </c>
    </row>
    <row r="35" spans="1:2" x14ac:dyDescent="0.35">
      <c r="A35" s="271"/>
      <c r="B35" s="159" t="s">
        <v>542</v>
      </c>
    </row>
    <row r="36" spans="1:2" x14ac:dyDescent="0.35">
      <c r="A36" s="272"/>
      <c r="B36" s="160" t="s">
        <v>545</v>
      </c>
    </row>
    <row r="37" spans="1:2" x14ac:dyDescent="0.35">
      <c r="A37" s="270" t="s">
        <v>552</v>
      </c>
      <c r="B37" s="161" t="s">
        <v>539</v>
      </c>
    </row>
    <row r="38" spans="1:2" x14ac:dyDescent="0.35">
      <c r="A38" s="271"/>
      <c r="B38" s="162" t="s">
        <v>540</v>
      </c>
    </row>
    <row r="39" spans="1:2" x14ac:dyDescent="0.35">
      <c r="A39" s="271"/>
      <c r="B39" s="162" t="s">
        <v>541</v>
      </c>
    </row>
    <row r="40" spans="1:2" x14ac:dyDescent="0.35">
      <c r="A40" s="271"/>
      <c r="B40" s="162" t="s">
        <v>547</v>
      </c>
    </row>
    <row r="41" spans="1:2" x14ac:dyDescent="0.35">
      <c r="A41" s="271"/>
      <c r="B41" s="162" t="s">
        <v>544</v>
      </c>
    </row>
    <row r="42" spans="1:2" x14ac:dyDescent="0.35">
      <c r="A42" s="272"/>
      <c r="B42" s="163" t="s">
        <v>542</v>
      </c>
    </row>
    <row r="43" spans="1:2" x14ac:dyDescent="0.35">
      <c r="A43" s="171" t="s">
        <v>553</v>
      </c>
      <c r="B43" s="154"/>
    </row>
    <row r="44" spans="1:2" x14ac:dyDescent="0.35">
      <c r="A44" s="268" t="s">
        <v>554</v>
      </c>
      <c r="B44" s="268"/>
    </row>
    <row r="45" spans="1:2" x14ac:dyDescent="0.35">
      <c r="A45" s="268"/>
      <c r="B45" s="268"/>
    </row>
    <row r="46" spans="1:2" x14ac:dyDescent="0.35">
      <c r="A46" s="172" t="s">
        <v>555</v>
      </c>
      <c r="B46" s="152"/>
    </row>
  </sheetData>
  <mergeCells count="9">
    <mergeCell ref="A44:B45"/>
    <mergeCell ref="A1:B1"/>
    <mergeCell ref="A37:A42"/>
    <mergeCell ref="A30:A36"/>
    <mergeCell ref="A4:A7"/>
    <mergeCell ref="A8:A13"/>
    <mergeCell ref="A14:A19"/>
    <mergeCell ref="A20:A24"/>
    <mergeCell ref="A25:A29"/>
  </mergeCells>
  <hyperlinks>
    <hyperlink ref="A46" r:id="rId1" xr:uid="{C74A45B9-6AC7-4A96-9246-A04E572522C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524B-1338-47AB-9EAA-B3D49DFB8361}">
  <dimension ref="A1:J27"/>
  <sheetViews>
    <sheetView zoomScaleNormal="100" workbookViewId="0">
      <selection sqref="A1:H1"/>
    </sheetView>
  </sheetViews>
  <sheetFormatPr defaultRowHeight="14.5" x14ac:dyDescent="0.35"/>
  <cols>
    <col min="1" max="1" width="30.7265625" style="7" customWidth="1"/>
    <col min="2" max="2" width="20.7265625" style="7" customWidth="1"/>
    <col min="3" max="3" width="11.453125" style="7" bestFit="1" customWidth="1"/>
    <col min="4" max="4" width="30.7265625" style="7" customWidth="1"/>
    <col min="5" max="5" width="20.7265625" style="28" customWidth="1"/>
    <col min="6" max="6" width="8.81640625" style="7"/>
    <col min="7" max="7" width="30.7265625" style="7" customWidth="1"/>
    <col min="8" max="8" width="20.7265625" style="28" customWidth="1"/>
    <col min="9" max="10" width="9.1796875" style="7"/>
  </cols>
  <sheetData>
    <row r="1" spans="1:9" ht="20" x14ac:dyDescent="0.4">
      <c r="A1" s="232" t="s">
        <v>111</v>
      </c>
      <c r="B1" s="232"/>
      <c r="C1" s="232"/>
      <c r="D1" s="232"/>
      <c r="E1" s="232"/>
      <c r="F1" s="232"/>
      <c r="G1" s="232"/>
      <c r="H1" s="232"/>
      <c r="I1" s="164"/>
    </row>
    <row r="2" spans="1:9" ht="15" thickBot="1" x14ac:dyDescent="0.4">
      <c r="A2" s="164"/>
      <c r="B2" s="164"/>
      <c r="C2" s="164"/>
      <c r="D2" s="164"/>
      <c r="F2" s="164"/>
      <c r="G2" s="164"/>
      <c r="I2" s="164"/>
    </row>
    <row r="3" spans="1:9" ht="47.25" customHeight="1" x14ac:dyDescent="0.35">
      <c r="A3" s="230" t="s">
        <v>112</v>
      </c>
      <c r="B3" s="231"/>
      <c r="C3" s="164"/>
      <c r="D3" s="230" t="s">
        <v>113</v>
      </c>
      <c r="E3" s="231"/>
      <c r="F3" s="164"/>
      <c r="G3" s="230" t="s">
        <v>657</v>
      </c>
      <c r="H3" s="231"/>
      <c r="I3" s="164"/>
    </row>
    <row r="4" spans="1:9" ht="16.5" x14ac:dyDescent="0.35">
      <c r="A4" s="29" t="s">
        <v>114</v>
      </c>
      <c r="B4" s="30" t="s">
        <v>115</v>
      </c>
      <c r="C4" s="31"/>
      <c r="D4" s="29" t="s">
        <v>114</v>
      </c>
      <c r="E4" s="30" t="s">
        <v>115</v>
      </c>
      <c r="F4" s="164"/>
      <c r="G4" s="205" t="s">
        <v>114</v>
      </c>
      <c r="H4" s="206" t="s">
        <v>115</v>
      </c>
      <c r="I4" s="164"/>
    </row>
    <row r="5" spans="1:9" x14ac:dyDescent="0.35">
      <c r="A5" s="32" t="s">
        <v>116</v>
      </c>
      <c r="B5" s="33" t="s">
        <v>117</v>
      </c>
      <c r="C5" s="31"/>
      <c r="D5" s="32" t="s">
        <v>116</v>
      </c>
      <c r="E5" s="33" t="s">
        <v>118</v>
      </c>
      <c r="F5" s="164"/>
      <c r="G5" s="207" t="s">
        <v>116</v>
      </c>
      <c r="H5" s="208" t="s">
        <v>118</v>
      </c>
      <c r="I5" s="164"/>
    </row>
    <row r="6" spans="1:9" x14ac:dyDescent="0.35">
      <c r="A6" s="32" t="s">
        <v>119</v>
      </c>
      <c r="B6" s="33" t="s">
        <v>118</v>
      </c>
      <c r="C6" s="31"/>
      <c r="D6" s="32" t="s">
        <v>119</v>
      </c>
      <c r="E6" s="33" t="s">
        <v>120</v>
      </c>
      <c r="F6" s="164"/>
      <c r="G6" s="207" t="s">
        <v>119</v>
      </c>
      <c r="H6" s="208" t="s">
        <v>658</v>
      </c>
      <c r="I6" s="164"/>
    </row>
    <row r="7" spans="1:9" x14ac:dyDescent="0.35">
      <c r="A7" s="32" t="s">
        <v>121</v>
      </c>
      <c r="B7" s="33" t="s">
        <v>122</v>
      </c>
      <c r="C7" s="31"/>
      <c r="D7" s="32" t="s">
        <v>121</v>
      </c>
      <c r="E7" s="33" t="s">
        <v>123</v>
      </c>
      <c r="F7" s="164"/>
      <c r="G7" s="207" t="s">
        <v>121</v>
      </c>
      <c r="H7" s="208" t="s">
        <v>659</v>
      </c>
      <c r="I7" s="164"/>
    </row>
    <row r="8" spans="1:9" x14ac:dyDescent="0.35">
      <c r="A8" s="32" t="s">
        <v>124</v>
      </c>
      <c r="B8" s="33" t="s">
        <v>125</v>
      </c>
      <c r="C8" s="31"/>
      <c r="D8" s="32" t="s">
        <v>124</v>
      </c>
      <c r="E8" s="33" t="s">
        <v>126</v>
      </c>
      <c r="F8" s="164"/>
      <c r="G8" s="207" t="s">
        <v>124</v>
      </c>
      <c r="H8" s="208" t="s">
        <v>660</v>
      </c>
      <c r="I8" s="164"/>
    </row>
    <row r="9" spans="1:9" x14ac:dyDescent="0.35">
      <c r="A9" s="32" t="s">
        <v>127</v>
      </c>
      <c r="B9" s="33" t="s">
        <v>128</v>
      </c>
      <c r="C9" s="31"/>
      <c r="D9" s="32" t="s">
        <v>127</v>
      </c>
      <c r="E9" s="33" t="s">
        <v>118</v>
      </c>
      <c r="F9" s="164"/>
      <c r="G9" s="207" t="s">
        <v>127</v>
      </c>
      <c r="H9" s="208" t="s">
        <v>118</v>
      </c>
      <c r="I9" s="164"/>
    </row>
    <row r="10" spans="1:9" x14ac:dyDescent="0.35">
      <c r="A10" s="32" t="s">
        <v>129</v>
      </c>
      <c r="B10" s="33" t="s">
        <v>130</v>
      </c>
      <c r="C10" s="31"/>
      <c r="D10" s="32" t="s">
        <v>129</v>
      </c>
      <c r="E10" s="33" t="s">
        <v>118</v>
      </c>
      <c r="F10" s="164"/>
      <c r="G10" s="207" t="s">
        <v>129</v>
      </c>
      <c r="H10" s="208" t="s">
        <v>118</v>
      </c>
      <c r="I10" s="164"/>
    </row>
    <row r="11" spans="1:9" x14ac:dyDescent="0.35">
      <c r="A11" s="32" t="s">
        <v>131</v>
      </c>
      <c r="B11" s="33" t="s">
        <v>132</v>
      </c>
      <c r="C11" s="31"/>
      <c r="D11" s="32" t="s">
        <v>131</v>
      </c>
      <c r="E11" s="33" t="s">
        <v>118</v>
      </c>
      <c r="F11" s="164"/>
      <c r="G11" s="207" t="s">
        <v>131</v>
      </c>
      <c r="H11" s="208" t="s">
        <v>118</v>
      </c>
      <c r="I11" s="164"/>
    </row>
    <row r="12" spans="1:9" x14ac:dyDescent="0.35">
      <c r="A12" s="32" t="s">
        <v>133</v>
      </c>
      <c r="B12" s="33" t="s">
        <v>134</v>
      </c>
      <c r="C12" s="31"/>
      <c r="D12" s="32" t="s">
        <v>133</v>
      </c>
      <c r="E12" s="33" t="s">
        <v>118</v>
      </c>
      <c r="F12" s="164"/>
      <c r="G12" s="207" t="s">
        <v>133</v>
      </c>
      <c r="H12" s="208" t="s">
        <v>661</v>
      </c>
      <c r="I12" s="164"/>
    </row>
    <row r="13" spans="1:9" x14ac:dyDescent="0.35">
      <c r="A13" s="34" t="s">
        <v>135</v>
      </c>
      <c r="B13" s="33" t="s">
        <v>134</v>
      </c>
      <c r="C13" s="31"/>
      <c r="D13" s="34" t="s">
        <v>135</v>
      </c>
      <c r="E13" s="33" t="s">
        <v>136</v>
      </c>
      <c r="F13" s="164"/>
      <c r="G13" s="209" t="s">
        <v>135</v>
      </c>
      <c r="H13" s="208" t="s">
        <v>661</v>
      </c>
      <c r="I13" s="164"/>
    </row>
    <row r="14" spans="1:9" x14ac:dyDescent="0.35">
      <c r="A14" s="29" t="s">
        <v>137</v>
      </c>
      <c r="B14" s="30" t="s">
        <v>138</v>
      </c>
      <c r="C14" s="31"/>
      <c r="D14" s="29" t="s">
        <v>137</v>
      </c>
      <c r="E14" s="30" t="s">
        <v>138</v>
      </c>
      <c r="F14" s="164"/>
      <c r="G14" s="205" t="s">
        <v>137</v>
      </c>
      <c r="H14" s="206" t="s">
        <v>138</v>
      </c>
      <c r="I14" s="164"/>
    </row>
    <row r="15" spans="1:9" x14ac:dyDescent="0.35">
      <c r="A15" s="32" t="s">
        <v>139</v>
      </c>
      <c r="B15" s="33" t="s">
        <v>140</v>
      </c>
      <c r="C15" s="31"/>
      <c r="D15" s="32" t="s">
        <v>139</v>
      </c>
      <c r="E15" s="33" t="s">
        <v>141</v>
      </c>
      <c r="F15" s="164"/>
      <c r="G15" s="207" t="s">
        <v>139</v>
      </c>
      <c r="H15" s="208" t="s">
        <v>662</v>
      </c>
      <c r="I15" s="36"/>
    </row>
    <row r="16" spans="1:9" ht="17" x14ac:dyDescent="0.35">
      <c r="A16" s="32" t="s">
        <v>142</v>
      </c>
      <c r="B16" s="33" t="s">
        <v>143</v>
      </c>
      <c r="C16" s="31"/>
      <c r="D16" s="32" t="s">
        <v>142</v>
      </c>
      <c r="E16" s="33" t="s">
        <v>144</v>
      </c>
      <c r="F16" s="164"/>
      <c r="G16" s="207" t="s">
        <v>142</v>
      </c>
      <c r="H16" s="208" t="s">
        <v>663</v>
      </c>
      <c r="I16" s="36"/>
    </row>
    <row r="17" spans="1:9" ht="17" x14ac:dyDescent="0.35">
      <c r="A17" s="32" t="s">
        <v>145</v>
      </c>
      <c r="B17" s="33" t="s">
        <v>146</v>
      </c>
      <c r="C17" s="31"/>
      <c r="D17" s="32" t="s">
        <v>145</v>
      </c>
      <c r="E17" s="33" t="s">
        <v>147</v>
      </c>
      <c r="F17" s="164"/>
      <c r="G17" s="207" t="s">
        <v>145</v>
      </c>
      <c r="H17" s="208" t="s">
        <v>664</v>
      </c>
      <c r="I17" s="36"/>
    </row>
    <row r="18" spans="1:9" ht="17" x14ac:dyDescent="0.35">
      <c r="A18" s="34" t="s">
        <v>148</v>
      </c>
      <c r="B18" s="35" t="s">
        <v>149</v>
      </c>
      <c r="C18" s="31"/>
      <c r="D18" s="34" t="s">
        <v>148</v>
      </c>
      <c r="E18" s="35" t="s">
        <v>150</v>
      </c>
      <c r="F18" s="164"/>
      <c r="G18" s="209" t="s">
        <v>148</v>
      </c>
      <c r="H18" s="210" t="s">
        <v>665</v>
      </c>
      <c r="I18" s="36"/>
    </row>
    <row r="19" spans="1:9" x14ac:dyDescent="0.35">
      <c r="A19" s="37" t="s">
        <v>151</v>
      </c>
      <c r="B19" s="38" t="s">
        <v>152</v>
      </c>
      <c r="C19" s="31"/>
      <c r="D19" s="37" t="s">
        <v>151</v>
      </c>
      <c r="E19" s="38" t="s">
        <v>152</v>
      </c>
      <c r="F19" s="164"/>
      <c r="G19" s="211" t="s">
        <v>151</v>
      </c>
      <c r="H19" s="212" t="s">
        <v>152</v>
      </c>
      <c r="I19" s="164"/>
    </row>
    <row r="20" spans="1:9" x14ac:dyDescent="0.35">
      <c r="A20" s="32" t="s">
        <v>153</v>
      </c>
      <c r="B20" s="33" t="s">
        <v>154</v>
      </c>
      <c r="C20" s="31"/>
      <c r="D20" s="32" t="s">
        <v>153</v>
      </c>
      <c r="E20" s="33" t="s">
        <v>155</v>
      </c>
      <c r="F20" s="164"/>
      <c r="G20" s="207" t="s">
        <v>153</v>
      </c>
      <c r="H20" s="208" t="s">
        <v>666</v>
      </c>
      <c r="I20" s="164"/>
    </row>
    <row r="21" spans="1:9" ht="15" thickBot="1" x14ac:dyDescent="0.4">
      <c r="A21" s="39" t="s">
        <v>156</v>
      </c>
      <c r="B21" s="40" t="s">
        <v>157</v>
      </c>
      <c r="C21" s="31"/>
      <c r="D21" s="39" t="s">
        <v>156</v>
      </c>
      <c r="E21" s="40" t="s">
        <v>158</v>
      </c>
      <c r="F21" s="164"/>
      <c r="G21" s="213" t="s">
        <v>156</v>
      </c>
      <c r="H21" s="214" t="s">
        <v>667</v>
      </c>
      <c r="I21" s="164"/>
    </row>
    <row r="22" spans="1:9" x14ac:dyDescent="0.35">
      <c r="A22" s="11"/>
      <c r="B22" s="164"/>
      <c r="C22" s="31"/>
      <c r="D22" s="164"/>
      <c r="F22" s="164"/>
      <c r="G22" s="164"/>
      <c r="I22" s="164"/>
    </row>
    <row r="23" spans="1:9" x14ac:dyDescent="0.35">
      <c r="A23" s="11" t="s">
        <v>159</v>
      </c>
      <c r="B23" s="164"/>
      <c r="C23" s="164"/>
      <c r="D23" s="164"/>
      <c r="F23" s="164"/>
      <c r="G23" s="164"/>
      <c r="I23" s="164"/>
    </row>
    <row r="24" spans="1:9" x14ac:dyDescent="0.35">
      <c r="A24" s="11" t="s">
        <v>160</v>
      </c>
      <c r="B24" s="164"/>
      <c r="C24" s="164"/>
      <c r="D24" s="164"/>
      <c r="F24" s="164"/>
      <c r="G24" s="164"/>
      <c r="I24" s="164"/>
    </row>
    <row r="25" spans="1:9" x14ac:dyDescent="0.35">
      <c r="A25" s="11" t="s">
        <v>161</v>
      </c>
      <c r="B25" s="164"/>
      <c r="C25" s="164"/>
      <c r="D25" s="164"/>
      <c r="F25" s="164"/>
      <c r="G25" s="164"/>
      <c r="I25" s="164"/>
    </row>
    <row r="26" spans="1:9" x14ac:dyDescent="0.35">
      <c r="A26" s="11" t="s">
        <v>162</v>
      </c>
      <c r="B26" s="164"/>
      <c r="C26" s="164"/>
      <c r="D26" s="164"/>
      <c r="F26" s="164"/>
      <c r="G26" s="164"/>
      <c r="I26" s="164"/>
    </row>
    <row r="27" spans="1:9" x14ac:dyDescent="0.35">
      <c r="A27" s="11" t="s">
        <v>163</v>
      </c>
      <c r="B27" s="164"/>
      <c r="C27" s="164"/>
      <c r="D27" s="164"/>
      <c r="F27" s="164"/>
      <c r="G27" s="164"/>
      <c r="I27" s="164"/>
    </row>
  </sheetData>
  <mergeCells count="4">
    <mergeCell ref="A3:B3"/>
    <mergeCell ref="D3:E3"/>
    <mergeCell ref="G3:H3"/>
    <mergeCell ref="A1:H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EDC0-46B5-4A8F-8FD8-50EB9241F62D}">
  <dimension ref="A1:B36"/>
  <sheetViews>
    <sheetView workbookViewId="0">
      <selection sqref="A1:B1"/>
    </sheetView>
  </sheetViews>
  <sheetFormatPr defaultRowHeight="14.5" x14ac:dyDescent="0.35"/>
  <cols>
    <col min="1" max="1" width="45.54296875" customWidth="1"/>
    <col min="2" max="2" width="46.26953125" customWidth="1"/>
  </cols>
  <sheetData>
    <row r="1" spans="1:2" ht="33" customHeight="1" x14ac:dyDescent="0.35">
      <c r="A1" s="269" t="s">
        <v>556</v>
      </c>
      <c r="B1" s="269"/>
    </row>
    <row r="2" spans="1:2" x14ac:dyDescent="0.35">
      <c r="A2" s="155"/>
      <c r="B2" s="155"/>
    </row>
    <row r="3" spans="1:2" ht="16.5" x14ac:dyDescent="0.35">
      <c r="A3" s="156" t="s">
        <v>557</v>
      </c>
      <c r="B3" s="157" t="s">
        <v>537</v>
      </c>
    </row>
    <row r="4" spans="1:2" x14ac:dyDescent="0.35">
      <c r="A4" s="270" t="s">
        <v>558</v>
      </c>
      <c r="B4" s="158" t="s">
        <v>539</v>
      </c>
    </row>
    <row r="5" spans="1:2" x14ac:dyDescent="0.35">
      <c r="A5" s="271"/>
      <c r="B5" s="159" t="s">
        <v>547</v>
      </c>
    </row>
    <row r="6" spans="1:2" x14ac:dyDescent="0.35">
      <c r="A6" s="271"/>
      <c r="B6" s="159" t="s">
        <v>548</v>
      </c>
    </row>
    <row r="7" spans="1:2" x14ac:dyDescent="0.35">
      <c r="A7" s="272"/>
      <c r="B7" s="160" t="s">
        <v>542</v>
      </c>
    </row>
    <row r="8" spans="1:2" x14ac:dyDescent="0.35">
      <c r="A8" s="270" t="s">
        <v>559</v>
      </c>
      <c r="B8" s="158" t="s">
        <v>539</v>
      </c>
    </row>
    <row r="9" spans="1:2" x14ac:dyDescent="0.35">
      <c r="A9" s="271"/>
      <c r="B9" s="159" t="s">
        <v>548</v>
      </c>
    </row>
    <row r="10" spans="1:2" x14ac:dyDescent="0.35">
      <c r="A10" s="272"/>
      <c r="B10" s="160" t="s">
        <v>560</v>
      </c>
    </row>
    <row r="11" spans="1:2" x14ac:dyDescent="0.35">
      <c r="A11" s="270" t="s">
        <v>561</v>
      </c>
      <c r="B11" s="161" t="s">
        <v>539</v>
      </c>
    </row>
    <row r="12" spans="1:2" x14ac:dyDescent="0.35">
      <c r="A12" s="271"/>
      <c r="B12" s="159" t="s">
        <v>540</v>
      </c>
    </row>
    <row r="13" spans="1:2" x14ac:dyDescent="0.35">
      <c r="A13" s="271"/>
      <c r="B13" s="162" t="s">
        <v>541</v>
      </c>
    </row>
    <row r="14" spans="1:2" x14ac:dyDescent="0.35">
      <c r="A14" s="272"/>
      <c r="B14" s="163" t="s">
        <v>547</v>
      </c>
    </row>
    <row r="15" spans="1:2" x14ac:dyDescent="0.35">
      <c r="A15" s="270" t="s">
        <v>562</v>
      </c>
      <c r="B15" s="161" t="s">
        <v>539</v>
      </c>
    </row>
    <row r="16" spans="1:2" x14ac:dyDescent="0.35">
      <c r="A16" s="271"/>
      <c r="B16" s="162" t="s">
        <v>540</v>
      </c>
    </row>
    <row r="17" spans="1:2" x14ac:dyDescent="0.35">
      <c r="A17" s="272"/>
      <c r="B17" s="163"/>
    </row>
    <row r="18" spans="1:2" x14ac:dyDescent="0.35">
      <c r="A18" s="270" t="s">
        <v>563</v>
      </c>
      <c r="B18" s="161" t="s">
        <v>539</v>
      </c>
    </row>
    <row r="19" spans="1:2" x14ac:dyDescent="0.35">
      <c r="A19" s="271"/>
      <c r="B19" s="162" t="s">
        <v>560</v>
      </c>
    </row>
    <row r="20" spans="1:2" x14ac:dyDescent="0.35">
      <c r="A20" s="272"/>
      <c r="B20" s="163" t="s">
        <v>547</v>
      </c>
    </row>
    <row r="21" spans="1:2" x14ac:dyDescent="0.35">
      <c r="A21" s="270" t="s">
        <v>564</v>
      </c>
      <c r="B21" s="161" t="s">
        <v>539</v>
      </c>
    </row>
    <row r="22" spans="1:2" x14ac:dyDescent="0.35">
      <c r="A22" s="271"/>
      <c r="B22" s="162" t="s">
        <v>540</v>
      </c>
    </row>
    <row r="23" spans="1:2" x14ac:dyDescent="0.35">
      <c r="A23" s="272"/>
      <c r="B23" s="163" t="s">
        <v>547</v>
      </c>
    </row>
    <row r="24" spans="1:2" x14ac:dyDescent="0.35">
      <c r="A24" s="270" t="s">
        <v>565</v>
      </c>
      <c r="B24" s="161" t="s">
        <v>539</v>
      </c>
    </row>
    <row r="25" spans="1:2" x14ac:dyDescent="0.35">
      <c r="A25" s="271"/>
      <c r="B25" s="162" t="s">
        <v>540</v>
      </c>
    </row>
    <row r="26" spans="1:2" x14ac:dyDescent="0.35">
      <c r="A26" s="271"/>
      <c r="B26" s="162" t="s">
        <v>541</v>
      </c>
    </row>
    <row r="27" spans="1:2" x14ac:dyDescent="0.35">
      <c r="A27" s="271"/>
      <c r="B27" s="159" t="s">
        <v>547</v>
      </c>
    </row>
    <row r="28" spans="1:2" x14ac:dyDescent="0.35">
      <c r="A28" s="272"/>
      <c r="B28" s="160" t="s">
        <v>542</v>
      </c>
    </row>
    <row r="29" spans="1:2" x14ac:dyDescent="0.35">
      <c r="A29" s="270" t="s">
        <v>566</v>
      </c>
      <c r="B29" s="161" t="s">
        <v>539</v>
      </c>
    </row>
    <row r="30" spans="1:2" x14ac:dyDescent="0.35">
      <c r="A30" s="271"/>
      <c r="B30" s="162" t="s">
        <v>540</v>
      </c>
    </row>
    <row r="31" spans="1:2" x14ac:dyDescent="0.35">
      <c r="A31" s="272"/>
      <c r="B31" s="163" t="s">
        <v>548</v>
      </c>
    </row>
    <row r="32" spans="1:2" x14ac:dyDescent="0.35">
      <c r="A32" s="171" t="s">
        <v>553</v>
      </c>
      <c r="B32" s="90"/>
    </row>
    <row r="33" spans="1:2" x14ac:dyDescent="0.35">
      <c r="A33" s="268" t="s">
        <v>554</v>
      </c>
      <c r="B33" s="268"/>
    </row>
    <row r="34" spans="1:2" x14ac:dyDescent="0.35">
      <c r="A34" s="268"/>
      <c r="B34" s="268"/>
    </row>
    <row r="35" spans="1:2" x14ac:dyDescent="0.35">
      <c r="A35" s="153" t="s">
        <v>555</v>
      </c>
      <c r="B35" s="152"/>
    </row>
    <row r="36" spans="1:2" x14ac:dyDescent="0.35">
      <c r="A36" s="152"/>
      <c r="B36" s="152"/>
    </row>
  </sheetData>
  <mergeCells count="10">
    <mergeCell ref="A33:B34"/>
    <mergeCell ref="A21:A23"/>
    <mergeCell ref="A24:A28"/>
    <mergeCell ref="A29:A31"/>
    <mergeCell ref="A1:B1"/>
    <mergeCell ref="A4:A7"/>
    <mergeCell ref="A8:A10"/>
    <mergeCell ref="A11:A14"/>
    <mergeCell ref="A15:A17"/>
    <mergeCell ref="A18:A20"/>
  </mergeCells>
  <hyperlinks>
    <hyperlink ref="A35" r:id="rId1" xr:uid="{335057B8-C8D0-40B8-93D6-63904A71A60A}"/>
  </hyperlinks>
  <pageMargins left="0.7" right="0.7" top="0.75" bottom="0.75" header="0.3" footer="0.3"/>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5897-B6F3-4940-9257-262E9837FB60}">
  <dimension ref="A1:B26"/>
  <sheetViews>
    <sheetView workbookViewId="0">
      <selection sqref="A1:B1"/>
    </sheetView>
  </sheetViews>
  <sheetFormatPr defaultRowHeight="14.5" x14ac:dyDescent="0.35"/>
  <cols>
    <col min="1" max="1" width="36.453125" customWidth="1"/>
    <col min="2" max="2" width="69.54296875" customWidth="1"/>
  </cols>
  <sheetData>
    <row r="1" spans="1:2" ht="31.5" customHeight="1" x14ac:dyDescent="0.35">
      <c r="A1" s="269" t="s">
        <v>567</v>
      </c>
      <c r="B1" s="269"/>
    </row>
    <row r="2" spans="1:2" x14ac:dyDescent="0.35">
      <c r="A2" s="155"/>
      <c r="B2" s="155"/>
    </row>
    <row r="3" spans="1:2" ht="16.5" x14ac:dyDescent="0.35">
      <c r="A3" s="156" t="s">
        <v>568</v>
      </c>
      <c r="B3" s="157" t="s">
        <v>537</v>
      </c>
    </row>
    <row r="4" spans="1:2" x14ac:dyDescent="0.35">
      <c r="A4" s="270" t="s">
        <v>569</v>
      </c>
      <c r="B4" s="158" t="s">
        <v>539</v>
      </c>
    </row>
    <row r="5" spans="1:2" x14ac:dyDescent="0.35">
      <c r="A5" s="271"/>
      <c r="B5" s="159" t="s">
        <v>570</v>
      </c>
    </row>
    <row r="6" spans="1:2" x14ac:dyDescent="0.35">
      <c r="A6" s="271"/>
      <c r="B6" s="159" t="s">
        <v>571</v>
      </c>
    </row>
    <row r="7" spans="1:2" x14ac:dyDescent="0.35">
      <c r="A7" s="271"/>
      <c r="B7" s="159" t="s">
        <v>572</v>
      </c>
    </row>
    <row r="8" spans="1:2" x14ac:dyDescent="0.35">
      <c r="A8" s="272"/>
      <c r="B8" s="160" t="s">
        <v>573</v>
      </c>
    </row>
    <row r="9" spans="1:2" x14ac:dyDescent="0.35">
      <c r="A9" s="270" t="s">
        <v>574</v>
      </c>
      <c r="B9" s="158" t="s">
        <v>539</v>
      </c>
    </row>
    <row r="10" spans="1:2" x14ac:dyDescent="0.35">
      <c r="A10" s="271"/>
      <c r="B10" s="159" t="s">
        <v>572</v>
      </c>
    </row>
    <row r="11" spans="1:2" x14ac:dyDescent="0.35">
      <c r="A11" s="272"/>
      <c r="B11" s="160" t="s">
        <v>575</v>
      </c>
    </row>
    <row r="12" spans="1:2" x14ac:dyDescent="0.35">
      <c r="A12" s="270" t="s">
        <v>576</v>
      </c>
      <c r="B12" s="161" t="s">
        <v>539</v>
      </c>
    </row>
    <row r="13" spans="1:2" x14ac:dyDescent="0.35">
      <c r="A13" s="271"/>
      <c r="B13" s="159" t="s">
        <v>572</v>
      </c>
    </row>
    <row r="14" spans="1:2" x14ac:dyDescent="0.35">
      <c r="A14" s="272"/>
      <c r="B14" s="160" t="s">
        <v>575</v>
      </c>
    </row>
    <row r="15" spans="1:2" x14ac:dyDescent="0.35">
      <c r="A15" s="270" t="s">
        <v>577</v>
      </c>
      <c r="B15" s="161" t="s">
        <v>539</v>
      </c>
    </row>
    <row r="16" spans="1:2" x14ac:dyDescent="0.35">
      <c r="A16" s="272"/>
      <c r="B16" s="163" t="s">
        <v>578</v>
      </c>
    </row>
    <row r="17" spans="1:2" x14ac:dyDescent="0.35">
      <c r="A17" s="270" t="s">
        <v>579</v>
      </c>
      <c r="B17" s="161" t="s">
        <v>539</v>
      </c>
    </row>
    <row r="18" spans="1:2" x14ac:dyDescent="0.35">
      <c r="A18" s="271"/>
      <c r="B18" s="162" t="s">
        <v>571</v>
      </c>
    </row>
    <row r="19" spans="1:2" x14ac:dyDescent="0.35">
      <c r="A19" s="272"/>
      <c r="B19" s="163" t="s">
        <v>572</v>
      </c>
    </row>
    <row r="20" spans="1:2" x14ac:dyDescent="0.35">
      <c r="A20" s="270" t="s">
        <v>580</v>
      </c>
      <c r="B20" s="161" t="s">
        <v>539</v>
      </c>
    </row>
    <row r="21" spans="1:2" x14ac:dyDescent="0.35">
      <c r="A21" s="271"/>
      <c r="B21" s="162" t="s">
        <v>571</v>
      </c>
    </row>
    <row r="22" spans="1:2" x14ac:dyDescent="0.35">
      <c r="A22" s="272"/>
      <c r="B22" s="163" t="s">
        <v>572</v>
      </c>
    </row>
    <row r="23" spans="1:2" x14ac:dyDescent="0.35">
      <c r="A23" s="270" t="s">
        <v>581</v>
      </c>
      <c r="B23" s="161" t="s">
        <v>539</v>
      </c>
    </row>
    <row r="24" spans="1:2" x14ac:dyDescent="0.35">
      <c r="A24" s="272"/>
      <c r="B24" s="163" t="s">
        <v>572</v>
      </c>
    </row>
    <row r="25" spans="1:2" x14ac:dyDescent="0.35">
      <c r="A25" s="171" t="s">
        <v>553</v>
      </c>
      <c r="B25" s="154"/>
    </row>
    <row r="26" spans="1:2" x14ac:dyDescent="0.35">
      <c r="A26" s="172" t="s">
        <v>582</v>
      </c>
      <c r="B26" s="154"/>
    </row>
  </sheetData>
  <mergeCells count="8">
    <mergeCell ref="A23:A24"/>
    <mergeCell ref="A1:B1"/>
    <mergeCell ref="A4:A8"/>
    <mergeCell ref="A9:A11"/>
    <mergeCell ref="A12:A14"/>
    <mergeCell ref="A15:A16"/>
    <mergeCell ref="A17:A19"/>
    <mergeCell ref="A20:A22"/>
  </mergeCells>
  <hyperlinks>
    <hyperlink ref="A26" r:id="rId1" xr:uid="{3BD8BE4D-7CAE-4503-91AC-FF5540EE1FE0}"/>
  </hyperlinks>
  <pageMargins left="0.7" right="0.7" top="0.75" bottom="0.75" header="0.3" footer="0.3"/>
  <pageSetup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AC43-2379-4D2B-8519-D0A7FF5BCAFA}">
  <dimension ref="A1:A27"/>
  <sheetViews>
    <sheetView workbookViewId="0"/>
  </sheetViews>
  <sheetFormatPr defaultRowHeight="14.5" x14ac:dyDescent="0.35"/>
  <cols>
    <col min="1" max="1" width="222.453125" style="154" customWidth="1"/>
  </cols>
  <sheetData>
    <row r="1" spans="1:1" ht="15.5" x14ac:dyDescent="0.35">
      <c r="A1" s="166" t="s">
        <v>110</v>
      </c>
    </row>
    <row r="3" spans="1:1" x14ac:dyDescent="0.35">
      <c r="A3" s="164" t="s">
        <v>629</v>
      </c>
    </row>
    <row r="4" spans="1:1" x14ac:dyDescent="0.35">
      <c r="A4" s="164" t="s">
        <v>630</v>
      </c>
    </row>
    <row r="5" spans="1:1" x14ac:dyDescent="0.35">
      <c r="A5" s="164" t="s">
        <v>631</v>
      </c>
    </row>
    <row r="6" spans="1:1" x14ac:dyDescent="0.35">
      <c r="A6" s="165" t="s">
        <v>632</v>
      </c>
    </row>
    <row r="7" spans="1:1" x14ac:dyDescent="0.35">
      <c r="A7" s="165"/>
    </row>
    <row r="8" spans="1:1" s="154" customFormat="1" x14ac:dyDescent="0.35">
      <c r="A8" s="165" t="s">
        <v>584</v>
      </c>
    </row>
    <row r="9" spans="1:1" x14ac:dyDescent="0.35">
      <c r="A9" s="165" t="s">
        <v>585</v>
      </c>
    </row>
    <row r="10" spans="1:1" x14ac:dyDescent="0.35">
      <c r="A10" s="165" t="s">
        <v>586</v>
      </c>
    </row>
    <row r="11" spans="1:1" s="154" customFormat="1" x14ac:dyDescent="0.35">
      <c r="A11" s="165" t="s">
        <v>587</v>
      </c>
    </row>
    <row r="12" spans="1:1" s="154" customFormat="1" x14ac:dyDescent="0.35">
      <c r="A12" s="165"/>
    </row>
    <row r="13" spans="1:1" s="154" customFormat="1" x14ac:dyDescent="0.35">
      <c r="A13" s="165" t="s">
        <v>588</v>
      </c>
    </row>
    <row r="14" spans="1:1" s="154" customFormat="1" x14ac:dyDescent="0.35">
      <c r="A14" s="165" t="s">
        <v>589</v>
      </c>
    </row>
    <row r="15" spans="1:1" x14ac:dyDescent="0.35">
      <c r="A15" s="165" t="s">
        <v>590</v>
      </c>
    </row>
    <row r="16" spans="1:1" x14ac:dyDescent="0.35">
      <c r="A16" s="165" t="s">
        <v>591</v>
      </c>
    </row>
    <row r="17" spans="1:1" s="154" customFormat="1" x14ac:dyDescent="0.35">
      <c r="A17" s="165" t="s">
        <v>592</v>
      </c>
    </row>
    <row r="19" spans="1:1" x14ac:dyDescent="0.35">
      <c r="A19" s="165" t="s">
        <v>593</v>
      </c>
    </row>
    <row r="20" spans="1:1" x14ac:dyDescent="0.35">
      <c r="A20" s="165" t="s">
        <v>594</v>
      </c>
    </row>
    <row r="21" spans="1:1" x14ac:dyDescent="0.35">
      <c r="A21" s="165"/>
    </row>
    <row r="22" spans="1:1" x14ac:dyDescent="0.35">
      <c r="A22" s="204" t="s">
        <v>633</v>
      </c>
    </row>
    <row r="23" spans="1:1" x14ac:dyDescent="0.35">
      <c r="A23" s="167" t="s">
        <v>595</v>
      </c>
    </row>
    <row r="24" spans="1:1" x14ac:dyDescent="0.35">
      <c r="A24" s="168" t="s">
        <v>596</v>
      </c>
    </row>
    <row r="25" spans="1:1" x14ac:dyDescent="0.35">
      <c r="A25" s="168" t="s">
        <v>597</v>
      </c>
    </row>
    <row r="26" spans="1:1" x14ac:dyDescent="0.35">
      <c r="A26" s="168" t="s">
        <v>598</v>
      </c>
    </row>
    <row r="27" spans="1:1" x14ac:dyDescent="0.35">
      <c r="A27" s="168" t="s">
        <v>599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2EA9-F21D-4D14-9DBB-DC04014047BC}">
  <dimension ref="A1:AC114"/>
  <sheetViews>
    <sheetView zoomScaleNormal="100" workbookViewId="0">
      <selection sqref="A1:AB1"/>
    </sheetView>
  </sheetViews>
  <sheetFormatPr defaultRowHeight="14.5" x14ac:dyDescent="0.35"/>
  <cols>
    <col min="1" max="1" width="31.1796875" style="6" customWidth="1"/>
    <col min="2" max="2" width="33.453125" style="7" customWidth="1"/>
    <col min="3" max="3" width="17.54296875" style="7" customWidth="1"/>
    <col min="4" max="4" width="18.1796875" style="7" customWidth="1"/>
    <col min="5" max="5" width="14.26953125" style="7" customWidth="1"/>
    <col min="6" max="6" width="11.453125" style="7" customWidth="1"/>
    <col min="7" max="7" width="8.453125" style="7" customWidth="1"/>
    <col min="8" max="8" width="8.54296875" style="7" customWidth="1"/>
    <col min="9" max="9" width="20.7265625" style="7" customWidth="1"/>
    <col min="10" max="28" width="6.7265625" style="7" customWidth="1"/>
    <col min="29" max="29" width="9.1796875" style="7"/>
  </cols>
  <sheetData>
    <row r="1" spans="1:29" s="7" customFormat="1" ht="28.4" customHeight="1" thickBot="1" x14ac:dyDescent="0.35">
      <c r="A1" s="233" t="s">
        <v>164</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75" customHeight="1" thickBot="1" x14ac:dyDescent="0.45">
      <c r="A3" s="131" t="s">
        <v>165</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1.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7"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25">
        <v>620</v>
      </c>
      <c r="C6" s="124">
        <v>3058718</v>
      </c>
      <c r="D6" s="125">
        <v>2907821</v>
      </c>
      <c r="E6" s="126">
        <v>2860670.8770000027</v>
      </c>
      <c r="F6" s="120">
        <v>1.016</v>
      </c>
      <c r="G6" s="120">
        <v>1.0149999999999999</v>
      </c>
      <c r="H6" s="121">
        <v>1.018</v>
      </c>
      <c r="I6" s="169">
        <v>620</v>
      </c>
      <c r="J6" s="120">
        <v>0.63749999999999996</v>
      </c>
      <c r="K6" s="120">
        <v>0.72599999999999998</v>
      </c>
      <c r="L6" s="120">
        <v>0.77900000000000003</v>
      </c>
      <c r="M6" s="120">
        <v>0.80400000000000005</v>
      </c>
      <c r="N6" s="120">
        <v>0.84499999999999997</v>
      </c>
      <c r="O6" s="120">
        <v>0.87749999999999995</v>
      </c>
      <c r="P6" s="120">
        <v>0.90850000000000009</v>
      </c>
      <c r="Q6" s="120">
        <v>0.93450000000000011</v>
      </c>
      <c r="R6" s="120">
        <v>0.95399999999999996</v>
      </c>
      <c r="S6" s="120">
        <v>0.98299999999999998</v>
      </c>
      <c r="T6" s="120">
        <v>1.012</v>
      </c>
      <c r="U6" s="120">
        <v>1.0369999999999999</v>
      </c>
      <c r="V6" s="120">
        <v>1.0695000000000001</v>
      </c>
      <c r="W6" s="120">
        <v>1.0914999999999999</v>
      </c>
      <c r="X6" s="120">
        <v>1.1259999999999999</v>
      </c>
      <c r="Y6" s="120">
        <v>1.1585000000000001</v>
      </c>
      <c r="Z6" s="120">
        <v>1.2010000000000001</v>
      </c>
      <c r="AA6" s="120">
        <v>1.2635000000000001</v>
      </c>
      <c r="AB6" s="142">
        <v>1.3405</v>
      </c>
      <c r="AC6" s="155"/>
    </row>
    <row r="7" spans="1:29" x14ac:dyDescent="0.35">
      <c r="A7" s="141" t="s">
        <v>199</v>
      </c>
      <c r="B7" s="125">
        <v>1551</v>
      </c>
      <c r="C7" s="124">
        <v>7232728</v>
      </c>
      <c r="D7" s="125">
        <v>6192429</v>
      </c>
      <c r="E7" s="126">
        <v>6447177.5270000063</v>
      </c>
      <c r="F7" s="120">
        <v>0.96</v>
      </c>
      <c r="G7" s="120">
        <v>0.96</v>
      </c>
      <c r="H7" s="121">
        <v>0.96099999999999997</v>
      </c>
      <c r="I7" s="169">
        <v>1551</v>
      </c>
      <c r="J7" s="120">
        <v>0.61399999999999999</v>
      </c>
      <c r="K7" s="120">
        <v>0.70499999999999996</v>
      </c>
      <c r="L7" s="120">
        <v>0.76</v>
      </c>
      <c r="M7" s="120">
        <v>0.79900000000000004</v>
      </c>
      <c r="N7" s="120">
        <v>0.83099999999999996</v>
      </c>
      <c r="O7" s="120">
        <v>0.85799999999999998</v>
      </c>
      <c r="P7" s="120">
        <v>0.88700000000000001</v>
      </c>
      <c r="Q7" s="120">
        <v>0.91300000000000003</v>
      </c>
      <c r="R7" s="120">
        <v>0.93500000000000005</v>
      </c>
      <c r="S7" s="120">
        <v>0.95799999999999996</v>
      </c>
      <c r="T7" s="120">
        <v>0.97699999999999998</v>
      </c>
      <c r="U7" s="120">
        <v>1.0069999999999999</v>
      </c>
      <c r="V7" s="120">
        <v>1.03</v>
      </c>
      <c r="W7" s="120">
        <v>1.0580000000000001</v>
      </c>
      <c r="X7" s="120">
        <v>1.083</v>
      </c>
      <c r="Y7" s="120">
        <v>1.1160000000000001</v>
      </c>
      <c r="Z7" s="120">
        <v>1.161</v>
      </c>
      <c r="AA7" s="120">
        <v>1.22</v>
      </c>
      <c r="AB7" s="142">
        <v>1.2769999999999999</v>
      </c>
      <c r="AC7" s="155"/>
    </row>
    <row r="8" spans="1:29" x14ac:dyDescent="0.35">
      <c r="A8" s="141" t="s">
        <v>200</v>
      </c>
      <c r="B8" s="125">
        <v>274</v>
      </c>
      <c r="C8" s="124">
        <v>1463642</v>
      </c>
      <c r="D8" s="125">
        <v>1245573</v>
      </c>
      <c r="E8" s="126">
        <v>1326129.5790000004</v>
      </c>
      <c r="F8" s="120">
        <v>0.93899999999999995</v>
      </c>
      <c r="G8" s="120">
        <v>0.93799999999999994</v>
      </c>
      <c r="H8" s="121">
        <v>0.94099999999999995</v>
      </c>
      <c r="I8" s="169">
        <v>274</v>
      </c>
      <c r="J8" s="120">
        <v>0.56299999999999994</v>
      </c>
      <c r="K8" s="120">
        <v>0.68100000000000005</v>
      </c>
      <c r="L8" s="120">
        <v>0.70399999999999996</v>
      </c>
      <c r="M8" s="120">
        <v>0.751</v>
      </c>
      <c r="N8" s="120">
        <v>0.77200000000000002</v>
      </c>
      <c r="O8" s="120">
        <v>0.80700000000000005</v>
      </c>
      <c r="P8" s="120">
        <v>0.83499999999999996</v>
      </c>
      <c r="Q8" s="120">
        <v>0.86</v>
      </c>
      <c r="R8" s="120">
        <v>0.88700000000000001</v>
      </c>
      <c r="S8" s="120">
        <v>0.91349999999999998</v>
      </c>
      <c r="T8" s="120">
        <v>0.94</v>
      </c>
      <c r="U8" s="120">
        <v>0.96899999999999997</v>
      </c>
      <c r="V8" s="120">
        <v>0.98299999999999998</v>
      </c>
      <c r="W8" s="120">
        <v>1.0149999999999999</v>
      </c>
      <c r="X8" s="120">
        <v>1.048</v>
      </c>
      <c r="Y8" s="120">
        <v>1.089</v>
      </c>
      <c r="Z8" s="120">
        <v>1.165</v>
      </c>
      <c r="AA8" s="120">
        <v>1.2190000000000001</v>
      </c>
      <c r="AB8" s="142">
        <v>1.3009999999999999</v>
      </c>
      <c r="AC8" s="155"/>
    </row>
    <row r="9" spans="1:29" x14ac:dyDescent="0.35">
      <c r="A9" s="141" t="s">
        <v>201</v>
      </c>
      <c r="B9" s="125">
        <v>2109</v>
      </c>
      <c r="C9" s="124">
        <v>21071308</v>
      </c>
      <c r="D9" s="125">
        <v>11894741</v>
      </c>
      <c r="E9" s="126">
        <v>12397406.494999969</v>
      </c>
      <c r="F9" s="120">
        <v>0.95899999999999996</v>
      </c>
      <c r="G9" s="120">
        <v>0.95899999999999996</v>
      </c>
      <c r="H9" s="121">
        <v>0.96</v>
      </c>
      <c r="I9" s="169">
        <v>2109</v>
      </c>
      <c r="J9" s="120">
        <v>0.50600000000000001</v>
      </c>
      <c r="K9" s="120">
        <v>0.625</v>
      </c>
      <c r="L9" s="120">
        <v>0.70699999999999996</v>
      </c>
      <c r="M9" s="120">
        <v>0.755</v>
      </c>
      <c r="N9" s="120">
        <v>0.80400000000000005</v>
      </c>
      <c r="O9" s="120">
        <v>0.83899999999999997</v>
      </c>
      <c r="P9" s="120">
        <v>0.872</v>
      </c>
      <c r="Q9" s="120">
        <v>0.90100000000000002</v>
      </c>
      <c r="R9" s="120">
        <v>0.93200000000000005</v>
      </c>
      <c r="S9" s="120">
        <v>0.96299999999999997</v>
      </c>
      <c r="T9" s="120">
        <v>0.99099999999999999</v>
      </c>
      <c r="U9" s="120">
        <v>1.022</v>
      </c>
      <c r="V9" s="120">
        <v>1.0529999999999999</v>
      </c>
      <c r="W9" s="120">
        <v>1.0840000000000001</v>
      </c>
      <c r="X9" s="120">
        <v>1.1140000000000001</v>
      </c>
      <c r="Y9" s="120">
        <v>1.1539999999999999</v>
      </c>
      <c r="Z9" s="120">
        <v>1.202</v>
      </c>
      <c r="AA9" s="120">
        <v>1.272</v>
      </c>
      <c r="AB9" s="142">
        <v>1.373</v>
      </c>
      <c r="AC9" s="155"/>
    </row>
    <row r="10" spans="1:29" x14ac:dyDescent="0.35">
      <c r="A10" s="141" t="s">
        <v>202</v>
      </c>
      <c r="B10" s="125">
        <v>3248</v>
      </c>
      <c r="C10" s="124">
        <v>30837512</v>
      </c>
      <c r="D10" s="125">
        <v>18350714</v>
      </c>
      <c r="E10" s="126">
        <v>18498667.950999994</v>
      </c>
      <c r="F10" s="120">
        <v>0.99199999999999999</v>
      </c>
      <c r="G10" s="120">
        <v>0.99199999999999999</v>
      </c>
      <c r="H10" s="121">
        <v>0.99199999999999999</v>
      </c>
      <c r="I10" s="169">
        <v>3248</v>
      </c>
      <c r="J10" s="120">
        <v>0.55400000000000005</v>
      </c>
      <c r="K10" s="120">
        <v>0.68400000000000005</v>
      </c>
      <c r="L10" s="120">
        <v>0.753</v>
      </c>
      <c r="M10" s="120">
        <v>0.80300000000000005</v>
      </c>
      <c r="N10" s="120">
        <v>0.84850000000000003</v>
      </c>
      <c r="O10" s="120">
        <v>0.88600000000000001</v>
      </c>
      <c r="P10" s="120">
        <v>0.92100000000000004</v>
      </c>
      <c r="Q10" s="120">
        <v>0.95</v>
      </c>
      <c r="R10" s="120">
        <v>0.97899999999999998</v>
      </c>
      <c r="S10" s="120">
        <v>1.006</v>
      </c>
      <c r="T10" s="120">
        <v>1.0329999999999999</v>
      </c>
      <c r="U10" s="120">
        <v>1.0620000000000001</v>
      </c>
      <c r="V10" s="120">
        <v>1.091</v>
      </c>
      <c r="W10" s="120">
        <v>1.1220000000000001</v>
      </c>
      <c r="X10" s="120">
        <v>1.1555</v>
      </c>
      <c r="Y10" s="120">
        <v>1.1919999999999999</v>
      </c>
      <c r="Z10" s="120">
        <v>1.2350000000000001</v>
      </c>
      <c r="AA10" s="120">
        <v>1.296</v>
      </c>
      <c r="AB10" s="142">
        <v>1.39</v>
      </c>
      <c r="AC10" s="155"/>
    </row>
    <row r="11" spans="1:29" x14ac:dyDescent="0.35">
      <c r="A11" s="141" t="s">
        <v>203</v>
      </c>
      <c r="B11" s="125">
        <v>942</v>
      </c>
      <c r="C11" s="124">
        <v>9633699</v>
      </c>
      <c r="D11" s="125">
        <v>5670302</v>
      </c>
      <c r="E11" s="126">
        <v>5721722.6619999986</v>
      </c>
      <c r="F11" s="120">
        <v>0.99099999999999999</v>
      </c>
      <c r="G11" s="120">
        <v>0.99</v>
      </c>
      <c r="H11" s="121">
        <v>0.99199999999999999</v>
      </c>
      <c r="I11" s="169">
        <v>942</v>
      </c>
      <c r="J11" s="120">
        <v>0.628</v>
      </c>
      <c r="K11" s="120">
        <v>0.71299999999999997</v>
      </c>
      <c r="L11" s="120">
        <v>0.78</v>
      </c>
      <c r="M11" s="120">
        <v>0.82099999999999995</v>
      </c>
      <c r="N11" s="120">
        <v>0.85399999999999998</v>
      </c>
      <c r="O11" s="120">
        <v>0.88100000000000001</v>
      </c>
      <c r="P11" s="120">
        <v>0.91</v>
      </c>
      <c r="Q11" s="120">
        <v>0.94</v>
      </c>
      <c r="R11" s="120">
        <v>0.96299999999999997</v>
      </c>
      <c r="S11" s="120">
        <v>0.98499999999999999</v>
      </c>
      <c r="T11" s="120">
        <v>1.0129999999999999</v>
      </c>
      <c r="U11" s="120">
        <v>1.0389999999999999</v>
      </c>
      <c r="V11" s="120">
        <v>1.0760000000000001</v>
      </c>
      <c r="W11" s="120">
        <v>1.1040000000000001</v>
      </c>
      <c r="X11" s="120">
        <v>1.133</v>
      </c>
      <c r="Y11" s="120">
        <v>1.173</v>
      </c>
      <c r="Z11" s="120">
        <v>1.2230000000000001</v>
      </c>
      <c r="AA11" s="120">
        <v>1.298</v>
      </c>
      <c r="AB11" s="142">
        <v>1.3740000000000001</v>
      </c>
      <c r="AC11" s="155"/>
    </row>
    <row r="12" spans="1:29" x14ac:dyDescent="0.35">
      <c r="A12" s="141" t="s">
        <v>204</v>
      </c>
      <c r="B12" s="125">
        <v>1331</v>
      </c>
      <c r="C12" s="124">
        <v>11568808</v>
      </c>
      <c r="D12" s="125">
        <v>6525413</v>
      </c>
      <c r="E12" s="126">
        <v>6802640.234000003</v>
      </c>
      <c r="F12" s="120">
        <v>0.95899999999999996</v>
      </c>
      <c r="G12" s="120">
        <v>0.95899999999999996</v>
      </c>
      <c r="H12" s="121">
        <v>0.96</v>
      </c>
      <c r="I12" s="169">
        <v>1331</v>
      </c>
      <c r="J12" s="120">
        <v>0.48699999999999999</v>
      </c>
      <c r="K12" s="120">
        <v>0.61599999999999999</v>
      </c>
      <c r="L12" s="120">
        <v>0.68600000000000005</v>
      </c>
      <c r="M12" s="120">
        <v>0.72899999999999998</v>
      </c>
      <c r="N12" s="120">
        <v>0.78200000000000003</v>
      </c>
      <c r="O12" s="120">
        <v>0.82699999999999996</v>
      </c>
      <c r="P12" s="120">
        <v>0.871</v>
      </c>
      <c r="Q12" s="120">
        <v>0.90700000000000003</v>
      </c>
      <c r="R12" s="120">
        <v>0.94199999999999995</v>
      </c>
      <c r="S12" s="120">
        <v>0.97499999999999998</v>
      </c>
      <c r="T12" s="120">
        <v>1.0029999999999999</v>
      </c>
      <c r="U12" s="120">
        <v>1.0389999999999999</v>
      </c>
      <c r="V12" s="120">
        <v>1.081</v>
      </c>
      <c r="W12" s="120">
        <v>1.1299999999999999</v>
      </c>
      <c r="X12" s="120">
        <v>1.169</v>
      </c>
      <c r="Y12" s="120">
        <v>1.214</v>
      </c>
      <c r="Z12" s="120">
        <v>1.256</v>
      </c>
      <c r="AA12" s="120">
        <v>1.3340000000000001</v>
      </c>
      <c r="AB12" s="142">
        <v>1.43</v>
      </c>
      <c r="AC12" s="155"/>
    </row>
    <row r="13" spans="1:29" ht="28.5" thickBot="1" x14ac:dyDescent="0.4">
      <c r="A13" s="143" t="s">
        <v>205</v>
      </c>
      <c r="B13" s="146">
        <v>344</v>
      </c>
      <c r="C13" s="145">
        <v>3171797</v>
      </c>
      <c r="D13" s="146">
        <v>1950852</v>
      </c>
      <c r="E13" s="147">
        <v>1941148.1249999995</v>
      </c>
      <c r="F13" s="148">
        <v>1.0049999999999999</v>
      </c>
      <c r="G13" s="148">
        <v>1.004</v>
      </c>
      <c r="H13" s="149">
        <v>1.006</v>
      </c>
      <c r="I13" s="170">
        <v>344</v>
      </c>
      <c r="J13" s="148">
        <v>0.67900000000000005</v>
      </c>
      <c r="K13" s="148">
        <v>0.75800000000000001</v>
      </c>
      <c r="L13" s="148">
        <v>0.80100000000000005</v>
      </c>
      <c r="M13" s="148">
        <v>0.82699999999999996</v>
      </c>
      <c r="N13" s="148">
        <v>0.85499999999999998</v>
      </c>
      <c r="O13" s="148">
        <v>0.88900000000000001</v>
      </c>
      <c r="P13" s="148">
        <v>0.91800000000000004</v>
      </c>
      <c r="Q13" s="148">
        <v>0.93799999999999994</v>
      </c>
      <c r="R13" s="148">
        <v>0.96</v>
      </c>
      <c r="S13" s="148">
        <v>0.99350000000000005</v>
      </c>
      <c r="T13" s="148">
        <v>1.01</v>
      </c>
      <c r="U13" s="148">
        <v>1.0309999999999999</v>
      </c>
      <c r="V13" s="148">
        <v>1.06</v>
      </c>
      <c r="W13" s="148">
        <v>1.095</v>
      </c>
      <c r="X13" s="148">
        <v>1.131</v>
      </c>
      <c r="Y13" s="148">
        <v>1.1830000000000001</v>
      </c>
      <c r="Z13" s="148">
        <v>1.2569999999999999</v>
      </c>
      <c r="AA13" s="148">
        <v>1.3220000000000001</v>
      </c>
      <c r="AB13" s="151">
        <v>1.47</v>
      </c>
      <c r="AC13" s="155"/>
    </row>
    <row r="14" spans="1:29" s="41" customFormat="1" ht="13" customHeight="1" x14ac:dyDescent="0.35">
      <c r="A14" s="132" t="s">
        <v>206</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s="41" customFormat="1" ht="13" customHeight="1" x14ac:dyDescent="0.35">
      <c r="A15" s="134" t="s">
        <v>207</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row>
    <row r="16" spans="1:29" x14ac:dyDescent="0.35">
      <c r="A16" s="12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row>
    <row r="17" spans="1:29" ht="34.5" customHeight="1" thickBot="1" x14ac:dyDescent="0.4">
      <c r="A17" s="246" t="s">
        <v>208</v>
      </c>
      <c r="B17" s="246"/>
      <c r="C17" s="246"/>
      <c r="D17" s="246"/>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1:29" ht="43" thickBot="1" x14ac:dyDescent="0.4">
      <c r="A18" s="99" t="s">
        <v>209</v>
      </c>
      <c r="B18" s="100" t="s">
        <v>210</v>
      </c>
      <c r="C18" s="113" t="s">
        <v>211</v>
      </c>
      <c r="D18" s="85" t="s">
        <v>212</v>
      </c>
      <c r="E18" s="155"/>
      <c r="F18" s="224"/>
      <c r="G18" s="155"/>
      <c r="H18" s="155"/>
      <c r="I18" s="155"/>
      <c r="J18" s="155"/>
      <c r="K18" s="155"/>
      <c r="L18" s="155"/>
      <c r="M18" s="155"/>
      <c r="N18" s="155"/>
      <c r="O18" s="155"/>
      <c r="P18" s="155"/>
      <c r="Q18" s="155"/>
      <c r="R18" s="155"/>
      <c r="S18" s="155"/>
      <c r="T18" s="155"/>
      <c r="U18" s="155"/>
      <c r="V18" s="155"/>
      <c r="W18" s="155"/>
      <c r="X18" s="155"/>
      <c r="Y18" s="155"/>
      <c r="Z18" s="155"/>
      <c r="AA18" s="155"/>
      <c r="AB18" s="96"/>
      <c r="AC18" s="96"/>
    </row>
    <row r="19" spans="1:29" x14ac:dyDescent="0.35">
      <c r="A19" s="243" t="s">
        <v>213</v>
      </c>
      <c r="B19" s="103" t="s">
        <v>214</v>
      </c>
      <c r="C19" s="108">
        <v>470905</v>
      </c>
      <c r="D19" s="104">
        <v>16.72</v>
      </c>
      <c r="E19" s="86"/>
      <c r="F19" s="155"/>
      <c r="G19" s="155"/>
      <c r="H19" s="155"/>
      <c r="I19" s="155"/>
      <c r="J19" s="155"/>
      <c r="K19" s="155"/>
      <c r="L19" s="155"/>
      <c r="M19" s="155"/>
      <c r="N19" s="155"/>
      <c r="O19" s="155"/>
      <c r="P19" s="155"/>
      <c r="Q19" s="155"/>
      <c r="R19" s="155"/>
      <c r="S19" s="155"/>
      <c r="T19" s="155"/>
      <c r="U19" s="155"/>
      <c r="V19" s="155"/>
      <c r="W19" s="155"/>
      <c r="X19" s="155"/>
      <c r="Y19" s="155"/>
      <c r="Z19" s="155"/>
      <c r="AA19" s="155"/>
      <c r="AB19" s="96"/>
      <c r="AC19" s="96"/>
    </row>
    <row r="20" spans="1:29" x14ac:dyDescent="0.35">
      <c r="A20" s="244"/>
      <c r="B20" s="101" t="s">
        <v>215</v>
      </c>
      <c r="C20" s="110">
        <v>459740</v>
      </c>
      <c r="D20" s="105">
        <v>16.32</v>
      </c>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96"/>
      <c r="AC20" s="96"/>
    </row>
    <row r="21" spans="1:29" x14ac:dyDescent="0.35">
      <c r="A21" s="244"/>
      <c r="B21" s="101" t="s">
        <v>216</v>
      </c>
      <c r="C21" s="110">
        <v>358070</v>
      </c>
      <c r="D21" s="105">
        <v>12.71</v>
      </c>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96"/>
      <c r="AC21" s="96"/>
    </row>
    <row r="22" spans="1:29" x14ac:dyDescent="0.35">
      <c r="A22" s="244"/>
      <c r="B22" s="101" t="s">
        <v>217</v>
      </c>
      <c r="C22" s="110">
        <v>346901</v>
      </c>
      <c r="D22" s="105">
        <v>12.31</v>
      </c>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96"/>
      <c r="AC22" s="96"/>
    </row>
    <row r="23" spans="1:29" x14ac:dyDescent="0.35">
      <c r="A23" s="244"/>
      <c r="B23" s="101" t="s">
        <v>218</v>
      </c>
      <c r="C23" s="110">
        <v>210153</v>
      </c>
      <c r="D23" s="105">
        <v>7.46</v>
      </c>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96"/>
      <c r="AC23" s="96"/>
    </row>
    <row r="24" spans="1:29" x14ac:dyDescent="0.35">
      <c r="A24" s="244"/>
      <c r="B24" s="101" t="s">
        <v>219</v>
      </c>
      <c r="C24" s="110">
        <v>166539</v>
      </c>
      <c r="D24" s="105">
        <v>5.91</v>
      </c>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96"/>
      <c r="AC24" s="96"/>
    </row>
    <row r="25" spans="1:29" x14ac:dyDescent="0.35">
      <c r="A25" s="244"/>
      <c r="B25" s="101" t="s">
        <v>220</v>
      </c>
      <c r="C25" s="110">
        <v>137820</v>
      </c>
      <c r="D25" s="105">
        <v>4.8899999999999997</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96"/>
      <c r="AC25" s="96"/>
    </row>
    <row r="26" spans="1:29" x14ac:dyDescent="0.35">
      <c r="A26" s="244"/>
      <c r="B26" s="101" t="s">
        <v>221</v>
      </c>
      <c r="C26" s="110">
        <v>93351</v>
      </c>
      <c r="D26" s="105">
        <v>3.31</v>
      </c>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96"/>
      <c r="AC26" s="96"/>
    </row>
    <row r="27" spans="1:29" x14ac:dyDescent="0.35">
      <c r="A27" s="244"/>
      <c r="B27" s="101" t="s">
        <v>222</v>
      </c>
      <c r="C27" s="110">
        <v>73231</v>
      </c>
      <c r="D27" s="105">
        <v>2.6</v>
      </c>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96"/>
      <c r="AC27" s="96"/>
    </row>
    <row r="28" spans="1:29" ht="15" thickBot="1" x14ac:dyDescent="0.4">
      <c r="A28" s="245"/>
      <c r="B28" s="102" t="s">
        <v>223</v>
      </c>
      <c r="C28" s="112">
        <v>72600</v>
      </c>
      <c r="D28" s="106">
        <v>2.58</v>
      </c>
      <c r="E28" s="86"/>
      <c r="F28" s="155"/>
      <c r="G28" s="155"/>
      <c r="H28" s="155"/>
      <c r="I28" s="155"/>
      <c r="J28" s="155"/>
      <c r="K28" s="155"/>
      <c r="L28" s="155"/>
      <c r="M28" s="155"/>
      <c r="N28" s="155"/>
      <c r="O28" s="155"/>
      <c r="P28" s="155"/>
      <c r="Q28" s="155"/>
      <c r="R28" s="155"/>
      <c r="S28" s="155"/>
      <c r="T28" s="155"/>
      <c r="U28" s="155"/>
      <c r="V28" s="155"/>
      <c r="W28" s="155"/>
      <c r="X28" s="155"/>
      <c r="Y28" s="155"/>
      <c r="Z28" s="155"/>
      <c r="AA28" s="155"/>
      <c r="AB28" s="96"/>
      <c r="AC28" s="96"/>
    </row>
    <row r="29" spans="1:29" x14ac:dyDescent="0.35">
      <c r="A29" s="247" t="s">
        <v>224</v>
      </c>
      <c r="B29" s="103" t="s">
        <v>215</v>
      </c>
      <c r="C29" s="108">
        <v>988239</v>
      </c>
      <c r="D29" s="104">
        <v>16.72</v>
      </c>
      <c r="E29" s="86"/>
      <c r="F29" s="155"/>
      <c r="G29" s="155"/>
      <c r="H29" s="155"/>
      <c r="I29" s="155"/>
      <c r="J29" s="155"/>
      <c r="K29" s="155"/>
      <c r="L29" s="155"/>
      <c r="M29" s="155"/>
      <c r="N29" s="155"/>
      <c r="O29" s="155"/>
      <c r="P29" s="155"/>
      <c r="Q29" s="155"/>
      <c r="R29" s="155"/>
      <c r="S29" s="155"/>
      <c r="T29" s="155"/>
      <c r="U29" s="155"/>
      <c r="V29" s="155"/>
      <c r="W29" s="155"/>
      <c r="X29" s="155"/>
      <c r="Y29" s="155"/>
      <c r="Z29" s="155"/>
      <c r="AA29" s="155"/>
      <c r="AB29" s="96"/>
      <c r="AC29" s="96"/>
    </row>
    <row r="30" spans="1:29" x14ac:dyDescent="0.35">
      <c r="A30" s="248"/>
      <c r="B30" s="101" t="s">
        <v>214</v>
      </c>
      <c r="C30" s="110">
        <v>954342</v>
      </c>
      <c r="D30" s="105">
        <v>16.14</v>
      </c>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96"/>
      <c r="AC30" s="96"/>
    </row>
    <row r="31" spans="1:29" x14ac:dyDescent="0.35">
      <c r="A31" s="248"/>
      <c r="B31" s="101" t="s">
        <v>217</v>
      </c>
      <c r="C31" s="110">
        <v>775427</v>
      </c>
      <c r="D31" s="105">
        <v>13.12</v>
      </c>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96"/>
      <c r="AC31" s="96"/>
    </row>
    <row r="32" spans="1:29" x14ac:dyDescent="0.35">
      <c r="A32" s="248"/>
      <c r="B32" s="101" t="s">
        <v>216</v>
      </c>
      <c r="C32" s="110">
        <v>688080</v>
      </c>
      <c r="D32" s="105">
        <v>11.64</v>
      </c>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96"/>
      <c r="AC32" s="96"/>
    </row>
    <row r="33" spans="1:29" x14ac:dyDescent="0.35">
      <c r="A33" s="248"/>
      <c r="B33" s="101" t="s">
        <v>218</v>
      </c>
      <c r="C33" s="110">
        <v>421426</v>
      </c>
      <c r="D33" s="105">
        <v>7.13</v>
      </c>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96"/>
      <c r="AC33" s="96"/>
    </row>
    <row r="34" spans="1:29" x14ac:dyDescent="0.35">
      <c r="A34" s="248"/>
      <c r="B34" s="101" t="s">
        <v>219</v>
      </c>
      <c r="C34" s="110">
        <v>356798</v>
      </c>
      <c r="D34" s="105">
        <v>6.04</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96"/>
      <c r="AC34" s="96"/>
    </row>
    <row r="35" spans="1:29" x14ac:dyDescent="0.35">
      <c r="A35" s="248"/>
      <c r="B35" s="101" t="s">
        <v>222</v>
      </c>
      <c r="C35" s="110">
        <v>310720</v>
      </c>
      <c r="D35" s="105">
        <v>5.26</v>
      </c>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96"/>
      <c r="AC35" s="96"/>
    </row>
    <row r="36" spans="1:29" x14ac:dyDescent="0.35">
      <c r="A36" s="248"/>
      <c r="B36" s="101" t="s">
        <v>220</v>
      </c>
      <c r="C36" s="110">
        <v>272671</v>
      </c>
      <c r="D36" s="105">
        <v>4.6100000000000003</v>
      </c>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96"/>
      <c r="AC36" s="96"/>
    </row>
    <row r="37" spans="1:29" x14ac:dyDescent="0.35">
      <c r="A37" s="248"/>
      <c r="B37" s="101" t="s">
        <v>221</v>
      </c>
      <c r="C37" s="110">
        <v>211356</v>
      </c>
      <c r="D37" s="105">
        <v>3.58</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96"/>
      <c r="AC37" s="96"/>
    </row>
    <row r="38" spans="1:29" ht="15" thickBot="1" x14ac:dyDescent="0.4">
      <c r="A38" s="249"/>
      <c r="B38" s="102" t="s">
        <v>223</v>
      </c>
      <c r="C38" s="112">
        <v>164262</v>
      </c>
      <c r="D38" s="106">
        <v>2.78</v>
      </c>
      <c r="E38" s="86"/>
      <c r="F38" s="155"/>
      <c r="G38" s="155"/>
      <c r="H38" s="155"/>
      <c r="I38" s="155"/>
      <c r="J38" s="155"/>
      <c r="K38" s="155"/>
      <c r="L38" s="155"/>
      <c r="M38" s="155"/>
      <c r="N38" s="155"/>
      <c r="O38" s="155"/>
      <c r="P38" s="155"/>
      <c r="Q38" s="155"/>
      <c r="R38" s="155"/>
      <c r="S38" s="155"/>
      <c r="T38" s="155"/>
      <c r="U38" s="155"/>
      <c r="V38" s="155"/>
      <c r="W38" s="155"/>
      <c r="X38" s="155"/>
      <c r="Y38" s="155"/>
      <c r="Z38" s="155"/>
      <c r="AA38" s="155"/>
      <c r="AB38" s="96"/>
      <c r="AC38" s="96"/>
    </row>
    <row r="39" spans="1:29" x14ac:dyDescent="0.35">
      <c r="A39" s="247" t="s">
        <v>225</v>
      </c>
      <c r="B39" s="103" t="s">
        <v>215</v>
      </c>
      <c r="C39" s="108">
        <v>202604</v>
      </c>
      <c r="D39" s="104">
        <v>16.87</v>
      </c>
      <c r="E39" s="86"/>
      <c r="F39" s="155"/>
      <c r="G39" s="155"/>
      <c r="H39" s="155"/>
      <c r="I39" s="155"/>
      <c r="J39" s="155"/>
      <c r="K39" s="155"/>
      <c r="L39" s="155"/>
      <c r="M39" s="155"/>
      <c r="N39" s="155"/>
      <c r="O39" s="155"/>
      <c r="P39" s="155"/>
      <c r="Q39" s="155"/>
      <c r="R39" s="155"/>
      <c r="S39" s="155"/>
      <c r="T39" s="155"/>
      <c r="U39" s="155"/>
      <c r="V39" s="155"/>
      <c r="W39" s="155"/>
      <c r="X39" s="155"/>
      <c r="Y39" s="155"/>
      <c r="Z39" s="155"/>
      <c r="AA39" s="155"/>
      <c r="AB39" s="96"/>
      <c r="AC39" s="96"/>
    </row>
    <row r="40" spans="1:29" x14ac:dyDescent="0.35">
      <c r="A40" s="248"/>
      <c r="B40" s="101" t="s">
        <v>214</v>
      </c>
      <c r="C40" s="110">
        <v>183827</v>
      </c>
      <c r="D40" s="105">
        <v>15.31</v>
      </c>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96"/>
      <c r="AC40" s="96"/>
    </row>
    <row r="41" spans="1:29" x14ac:dyDescent="0.35">
      <c r="A41" s="248"/>
      <c r="B41" s="101" t="s">
        <v>222</v>
      </c>
      <c r="C41" s="110">
        <v>126889</v>
      </c>
      <c r="D41" s="105">
        <v>10.57</v>
      </c>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96"/>
      <c r="AC41" s="96"/>
    </row>
    <row r="42" spans="1:29" x14ac:dyDescent="0.35">
      <c r="A42" s="248"/>
      <c r="B42" s="101" t="s">
        <v>216</v>
      </c>
      <c r="C42" s="110">
        <v>126696</v>
      </c>
      <c r="D42" s="105">
        <v>10.55</v>
      </c>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96"/>
      <c r="AC42" s="96"/>
    </row>
    <row r="43" spans="1:29" x14ac:dyDescent="0.35">
      <c r="A43" s="248"/>
      <c r="B43" s="101" t="s">
        <v>217</v>
      </c>
      <c r="C43" s="110">
        <v>96656</v>
      </c>
      <c r="D43" s="105">
        <v>8.0500000000000007</v>
      </c>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96"/>
      <c r="AC43" s="96"/>
    </row>
    <row r="44" spans="1:29" x14ac:dyDescent="0.35">
      <c r="A44" s="248"/>
      <c r="B44" s="101" t="s">
        <v>219</v>
      </c>
      <c r="C44" s="110">
        <v>95244</v>
      </c>
      <c r="D44" s="105">
        <v>7.93</v>
      </c>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96"/>
      <c r="AC44" s="96"/>
    </row>
    <row r="45" spans="1:29" x14ac:dyDescent="0.35">
      <c r="A45" s="248"/>
      <c r="B45" s="101" t="s">
        <v>218</v>
      </c>
      <c r="C45" s="110">
        <v>81573</v>
      </c>
      <c r="D45" s="105">
        <v>6.79</v>
      </c>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96"/>
      <c r="AC45" s="96"/>
    </row>
    <row r="46" spans="1:29" x14ac:dyDescent="0.35">
      <c r="A46" s="248"/>
      <c r="B46" s="101" t="s">
        <v>223</v>
      </c>
      <c r="C46" s="110">
        <v>42594</v>
      </c>
      <c r="D46" s="105">
        <v>3.55</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96"/>
      <c r="AC46" s="96"/>
    </row>
    <row r="47" spans="1:29" x14ac:dyDescent="0.35">
      <c r="A47" s="248"/>
      <c r="B47" s="101" t="s">
        <v>226</v>
      </c>
      <c r="C47" s="110">
        <v>37974</v>
      </c>
      <c r="D47" s="105">
        <v>3.16</v>
      </c>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96"/>
      <c r="AC47" s="96"/>
    </row>
    <row r="48" spans="1:29" ht="15" thickBot="1" x14ac:dyDescent="0.4">
      <c r="A48" s="249"/>
      <c r="B48" s="102" t="s">
        <v>227</v>
      </c>
      <c r="C48" s="112">
        <v>30040</v>
      </c>
      <c r="D48" s="106">
        <v>2.5</v>
      </c>
      <c r="E48" s="86"/>
      <c r="F48" s="155"/>
      <c r="G48" s="155"/>
      <c r="H48" s="155"/>
      <c r="I48" s="155"/>
      <c r="J48" s="155"/>
      <c r="K48" s="155"/>
      <c r="L48" s="155"/>
      <c r="M48" s="155"/>
      <c r="N48" s="155"/>
      <c r="O48" s="155"/>
      <c r="P48" s="155"/>
      <c r="Q48" s="155"/>
      <c r="R48" s="155"/>
      <c r="S48" s="155"/>
      <c r="T48" s="155"/>
      <c r="U48" s="155"/>
      <c r="V48" s="155"/>
      <c r="W48" s="155"/>
      <c r="X48" s="155"/>
      <c r="Y48" s="155"/>
      <c r="Z48" s="155"/>
      <c r="AA48" s="155"/>
      <c r="AB48" s="96"/>
      <c r="AC48" s="96"/>
    </row>
    <row r="49" spans="1:29" x14ac:dyDescent="0.35">
      <c r="A49" s="247" t="s">
        <v>228</v>
      </c>
      <c r="B49" s="103" t="s">
        <v>217</v>
      </c>
      <c r="C49" s="108">
        <v>2098848</v>
      </c>
      <c r="D49" s="104">
        <v>18.559999999999999</v>
      </c>
      <c r="E49" s="86"/>
      <c r="F49" s="155"/>
      <c r="G49" s="155"/>
      <c r="H49" s="155"/>
      <c r="I49" s="155"/>
      <c r="J49" s="155"/>
      <c r="K49" s="155"/>
      <c r="L49" s="155"/>
      <c r="M49" s="155"/>
      <c r="N49" s="155"/>
      <c r="O49" s="155"/>
      <c r="P49" s="155"/>
      <c r="Q49" s="155"/>
      <c r="R49" s="155"/>
      <c r="S49" s="155"/>
      <c r="T49" s="155"/>
      <c r="U49" s="155"/>
      <c r="V49" s="155"/>
      <c r="W49" s="155"/>
      <c r="X49" s="155"/>
      <c r="Y49" s="155"/>
      <c r="Z49" s="155"/>
      <c r="AA49" s="155"/>
      <c r="AB49" s="96"/>
      <c r="AC49" s="96"/>
    </row>
    <row r="50" spans="1:29" x14ac:dyDescent="0.35">
      <c r="A50" s="248"/>
      <c r="B50" s="101" t="s">
        <v>214</v>
      </c>
      <c r="C50" s="110">
        <v>1477311</v>
      </c>
      <c r="D50" s="105">
        <v>13.07</v>
      </c>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96"/>
      <c r="AC50" s="96"/>
    </row>
    <row r="51" spans="1:29" x14ac:dyDescent="0.35">
      <c r="A51" s="248"/>
      <c r="B51" s="101" t="s">
        <v>215</v>
      </c>
      <c r="C51" s="110">
        <v>1290739</v>
      </c>
      <c r="D51" s="105">
        <v>11.42</v>
      </c>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96"/>
      <c r="AC51" s="96"/>
    </row>
    <row r="52" spans="1:29" x14ac:dyDescent="0.35">
      <c r="A52" s="248"/>
      <c r="B52" s="101" t="s">
        <v>216</v>
      </c>
      <c r="C52" s="110">
        <v>895446</v>
      </c>
      <c r="D52" s="105">
        <v>7.92</v>
      </c>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96"/>
      <c r="AC52" s="96"/>
    </row>
    <row r="53" spans="1:29" x14ac:dyDescent="0.35">
      <c r="A53" s="248"/>
      <c r="B53" s="101" t="s">
        <v>219</v>
      </c>
      <c r="C53" s="110">
        <v>731517</v>
      </c>
      <c r="D53" s="105">
        <v>6.47</v>
      </c>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96"/>
      <c r="AC53" s="96"/>
    </row>
    <row r="54" spans="1:29" x14ac:dyDescent="0.35">
      <c r="A54" s="248"/>
      <c r="B54" s="101" t="s">
        <v>220</v>
      </c>
      <c r="C54" s="110">
        <v>620850</v>
      </c>
      <c r="D54" s="105">
        <v>5.49</v>
      </c>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96"/>
      <c r="AC54" s="96"/>
    </row>
    <row r="55" spans="1:29" x14ac:dyDescent="0.35">
      <c r="A55" s="248"/>
      <c r="B55" s="101" t="s">
        <v>221</v>
      </c>
      <c r="C55" s="110">
        <v>602702</v>
      </c>
      <c r="D55" s="105">
        <v>5.33</v>
      </c>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96"/>
      <c r="AC55" s="96"/>
    </row>
    <row r="56" spans="1:29" x14ac:dyDescent="0.35">
      <c r="A56" s="248"/>
      <c r="B56" s="101" t="s">
        <v>222</v>
      </c>
      <c r="C56" s="110">
        <v>488950</v>
      </c>
      <c r="D56" s="105">
        <v>4.32</v>
      </c>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96"/>
      <c r="AC56" s="96"/>
    </row>
    <row r="57" spans="1:29" x14ac:dyDescent="0.35">
      <c r="A57" s="248"/>
      <c r="B57" s="101" t="s">
        <v>218</v>
      </c>
      <c r="C57" s="110">
        <v>371385</v>
      </c>
      <c r="D57" s="105">
        <v>3.28</v>
      </c>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96"/>
      <c r="AC57" s="96"/>
    </row>
    <row r="58" spans="1:29" ht="15" thickBot="1" x14ac:dyDescent="0.4">
      <c r="A58" s="249"/>
      <c r="B58" s="102" t="s">
        <v>223</v>
      </c>
      <c r="C58" s="112">
        <v>327129</v>
      </c>
      <c r="D58" s="106">
        <v>2.89</v>
      </c>
      <c r="E58" s="86"/>
      <c r="F58" s="155"/>
      <c r="G58" s="155"/>
      <c r="H58" s="155"/>
      <c r="I58" s="155"/>
      <c r="J58" s="155"/>
      <c r="K58" s="155"/>
      <c r="L58" s="155"/>
      <c r="M58" s="155"/>
      <c r="N58" s="155"/>
      <c r="O58" s="155"/>
      <c r="P58" s="155"/>
      <c r="Q58" s="155"/>
      <c r="R58" s="155"/>
      <c r="S58" s="155"/>
      <c r="T58" s="155"/>
      <c r="U58" s="155"/>
      <c r="V58" s="155"/>
      <c r="W58" s="155"/>
      <c r="X58" s="155"/>
      <c r="Y58" s="155"/>
      <c r="Z58" s="155"/>
      <c r="AA58" s="155"/>
      <c r="AB58" s="96"/>
      <c r="AC58" s="96"/>
    </row>
    <row r="59" spans="1:29" x14ac:dyDescent="0.35">
      <c r="A59" s="247" t="s">
        <v>229</v>
      </c>
      <c r="B59" s="103" t="s">
        <v>217</v>
      </c>
      <c r="C59" s="108">
        <v>3107682</v>
      </c>
      <c r="D59" s="104">
        <v>17.829999999999998</v>
      </c>
      <c r="E59" s="86"/>
      <c r="F59" s="155"/>
      <c r="G59" s="155"/>
      <c r="H59" s="155"/>
      <c r="I59" s="155"/>
      <c r="J59" s="155"/>
      <c r="K59" s="155"/>
      <c r="L59" s="155"/>
      <c r="M59" s="155"/>
      <c r="N59" s="155"/>
      <c r="O59" s="155"/>
      <c r="P59" s="155"/>
      <c r="Q59" s="155"/>
      <c r="R59" s="155"/>
      <c r="S59" s="155"/>
      <c r="T59" s="155"/>
      <c r="U59" s="155"/>
      <c r="V59" s="155"/>
      <c r="W59" s="155"/>
      <c r="X59" s="155"/>
      <c r="Y59" s="155"/>
      <c r="Z59" s="155"/>
      <c r="AA59" s="155"/>
      <c r="AB59" s="96"/>
      <c r="AC59" s="96"/>
    </row>
    <row r="60" spans="1:29" x14ac:dyDescent="0.35">
      <c r="A60" s="248"/>
      <c r="B60" s="101" t="s">
        <v>215</v>
      </c>
      <c r="C60" s="110">
        <v>2189041</v>
      </c>
      <c r="D60" s="105">
        <v>12.56</v>
      </c>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96"/>
      <c r="AC60" s="96"/>
    </row>
    <row r="61" spans="1:29" x14ac:dyDescent="0.35">
      <c r="A61" s="248"/>
      <c r="B61" s="101" t="s">
        <v>214</v>
      </c>
      <c r="C61" s="110">
        <v>2179431</v>
      </c>
      <c r="D61" s="105">
        <v>12.5</v>
      </c>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96"/>
      <c r="AC61" s="96"/>
    </row>
    <row r="62" spans="1:29" x14ac:dyDescent="0.35">
      <c r="A62" s="248"/>
      <c r="B62" s="101" t="s">
        <v>222</v>
      </c>
      <c r="C62" s="110">
        <v>1405593</v>
      </c>
      <c r="D62" s="105">
        <v>8.06</v>
      </c>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96"/>
      <c r="AC62" s="96"/>
    </row>
    <row r="63" spans="1:29" x14ac:dyDescent="0.35">
      <c r="A63" s="248"/>
      <c r="B63" s="101" t="s">
        <v>219</v>
      </c>
      <c r="C63" s="110">
        <v>1282411</v>
      </c>
      <c r="D63" s="105">
        <v>7.36</v>
      </c>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96"/>
      <c r="AC63" s="96"/>
    </row>
    <row r="64" spans="1:29" x14ac:dyDescent="0.35">
      <c r="A64" s="248"/>
      <c r="B64" s="101" t="s">
        <v>216</v>
      </c>
      <c r="C64" s="110">
        <v>1277378</v>
      </c>
      <c r="D64" s="105">
        <v>7.33</v>
      </c>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96"/>
      <c r="AC64" s="96"/>
    </row>
    <row r="65" spans="1:29" x14ac:dyDescent="0.35">
      <c r="A65" s="248"/>
      <c r="B65" s="101" t="s">
        <v>221</v>
      </c>
      <c r="C65" s="110">
        <v>850185</v>
      </c>
      <c r="D65" s="105">
        <v>4.88</v>
      </c>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96"/>
      <c r="AC65" s="96"/>
    </row>
    <row r="66" spans="1:29" x14ac:dyDescent="0.35">
      <c r="A66" s="248"/>
      <c r="B66" s="101" t="s">
        <v>220</v>
      </c>
      <c r="C66" s="110">
        <v>840881</v>
      </c>
      <c r="D66" s="105">
        <v>4.82</v>
      </c>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96"/>
      <c r="AC66" s="96"/>
    </row>
    <row r="67" spans="1:29" x14ac:dyDescent="0.35">
      <c r="A67" s="248"/>
      <c r="B67" s="101" t="s">
        <v>218</v>
      </c>
      <c r="C67" s="110">
        <v>542910</v>
      </c>
      <c r="D67" s="105">
        <v>3.11</v>
      </c>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96"/>
      <c r="AC67" s="96"/>
    </row>
    <row r="68" spans="1:29" ht="15" thickBot="1" x14ac:dyDescent="0.4">
      <c r="A68" s="249"/>
      <c r="B68" s="102" t="s">
        <v>223</v>
      </c>
      <c r="C68" s="112">
        <v>461107</v>
      </c>
      <c r="D68" s="106">
        <v>2.65</v>
      </c>
      <c r="E68" s="86"/>
      <c r="F68" s="155"/>
      <c r="G68" s="155"/>
      <c r="H68" s="155"/>
      <c r="I68" s="155"/>
      <c r="J68" s="155"/>
      <c r="K68" s="155"/>
      <c r="L68" s="155"/>
      <c r="M68" s="155"/>
      <c r="N68" s="155"/>
      <c r="O68" s="155"/>
      <c r="P68" s="155"/>
      <c r="Q68" s="155"/>
      <c r="R68" s="155"/>
      <c r="S68" s="155"/>
      <c r="T68" s="155"/>
      <c r="U68" s="155"/>
      <c r="V68" s="155"/>
      <c r="W68" s="155"/>
      <c r="X68" s="155"/>
      <c r="Y68" s="155"/>
      <c r="Z68" s="155"/>
      <c r="AA68" s="155"/>
      <c r="AB68" s="96"/>
      <c r="AC68" s="96"/>
    </row>
    <row r="69" spans="1:29" x14ac:dyDescent="0.35">
      <c r="A69" s="247" t="s">
        <v>230</v>
      </c>
      <c r="B69" s="103" t="s">
        <v>222</v>
      </c>
      <c r="C69" s="108">
        <v>811381</v>
      </c>
      <c r="D69" s="104">
        <v>15.19</v>
      </c>
      <c r="E69" s="86"/>
      <c r="F69" s="155"/>
      <c r="G69" s="155"/>
      <c r="H69" s="155"/>
      <c r="I69" s="155"/>
      <c r="J69" s="155"/>
      <c r="K69" s="155"/>
      <c r="L69" s="155"/>
      <c r="M69" s="155"/>
      <c r="N69" s="155"/>
      <c r="O69" s="155"/>
      <c r="P69" s="155"/>
      <c r="Q69" s="155"/>
      <c r="R69" s="155"/>
      <c r="S69" s="155"/>
      <c r="T69" s="155"/>
      <c r="U69" s="155"/>
      <c r="V69" s="155"/>
      <c r="W69" s="155"/>
      <c r="X69" s="155"/>
      <c r="Y69" s="155"/>
      <c r="Z69" s="155"/>
      <c r="AA69" s="155"/>
      <c r="AB69" s="96"/>
      <c r="AC69" s="96"/>
    </row>
    <row r="70" spans="1:29" x14ac:dyDescent="0.35">
      <c r="A70" s="248"/>
      <c r="B70" s="101" t="s">
        <v>215</v>
      </c>
      <c r="C70" s="110">
        <v>783875</v>
      </c>
      <c r="D70" s="105">
        <v>14.68</v>
      </c>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96"/>
      <c r="AC70" s="96"/>
    </row>
    <row r="71" spans="1:29" x14ac:dyDescent="0.35">
      <c r="A71" s="248"/>
      <c r="B71" s="101" t="s">
        <v>217</v>
      </c>
      <c r="C71" s="110">
        <v>671032</v>
      </c>
      <c r="D71" s="105">
        <v>12.57</v>
      </c>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96"/>
      <c r="AC71" s="96"/>
    </row>
    <row r="72" spans="1:29" x14ac:dyDescent="0.35">
      <c r="A72" s="248"/>
      <c r="B72" s="101" t="s">
        <v>214</v>
      </c>
      <c r="C72" s="110">
        <v>637076</v>
      </c>
      <c r="D72" s="105">
        <v>11.93</v>
      </c>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96"/>
      <c r="AC72" s="96"/>
    </row>
    <row r="73" spans="1:29" x14ac:dyDescent="0.35">
      <c r="A73" s="248"/>
      <c r="B73" s="101" t="s">
        <v>219</v>
      </c>
      <c r="C73" s="110">
        <v>497017</v>
      </c>
      <c r="D73" s="105">
        <v>9.31</v>
      </c>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96"/>
      <c r="AC73" s="96"/>
    </row>
    <row r="74" spans="1:29" x14ac:dyDescent="0.35">
      <c r="A74" s="248"/>
      <c r="B74" s="101" t="s">
        <v>216</v>
      </c>
      <c r="C74" s="110">
        <v>325118</v>
      </c>
      <c r="D74" s="105">
        <v>6.09</v>
      </c>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96"/>
      <c r="AC74" s="96"/>
    </row>
    <row r="75" spans="1:29" x14ac:dyDescent="0.35">
      <c r="A75" s="248"/>
      <c r="B75" s="101" t="s">
        <v>223</v>
      </c>
      <c r="C75" s="110">
        <v>161839</v>
      </c>
      <c r="D75" s="105">
        <v>3.03</v>
      </c>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96"/>
      <c r="AC75" s="96"/>
    </row>
    <row r="76" spans="1:29" x14ac:dyDescent="0.35">
      <c r="A76" s="248"/>
      <c r="B76" s="101" t="s">
        <v>218</v>
      </c>
      <c r="C76" s="110">
        <v>147284</v>
      </c>
      <c r="D76" s="105">
        <v>2.76</v>
      </c>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96"/>
      <c r="AC76" s="96"/>
    </row>
    <row r="77" spans="1:29" x14ac:dyDescent="0.35">
      <c r="A77" s="248"/>
      <c r="B77" s="101" t="s">
        <v>221</v>
      </c>
      <c r="C77" s="110">
        <v>146585</v>
      </c>
      <c r="D77" s="105">
        <v>2.74</v>
      </c>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96"/>
      <c r="AC77" s="96"/>
    </row>
    <row r="78" spans="1:29" ht="15" thickBot="1" x14ac:dyDescent="0.4">
      <c r="A78" s="249"/>
      <c r="B78" s="102" t="s">
        <v>231</v>
      </c>
      <c r="C78" s="112">
        <v>117444</v>
      </c>
      <c r="D78" s="106">
        <v>2.2000000000000002</v>
      </c>
      <c r="E78" s="86"/>
      <c r="F78" s="155"/>
      <c r="G78" s="155"/>
      <c r="H78" s="155"/>
      <c r="I78" s="155"/>
      <c r="J78" s="155"/>
      <c r="K78" s="155"/>
      <c r="L78" s="155"/>
      <c r="M78" s="155"/>
      <c r="N78" s="155"/>
      <c r="O78" s="155"/>
      <c r="P78" s="155"/>
      <c r="Q78" s="155"/>
      <c r="R78" s="155"/>
      <c r="S78" s="155"/>
      <c r="T78" s="155"/>
      <c r="U78" s="155"/>
      <c r="V78" s="155"/>
      <c r="W78" s="155"/>
      <c r="X78" s="155"/>
      <c r="Y78" s="155"/>
      <c r="Z78" s="155"/>
      <c r="AA78" s="155"/>
      <c r="AB78" s="96"/>
      <c r="AC78" s="96"/>
    </row>
    <row r="79" spans="1:29" x14ac:dyDescent="0.35">
      <c r="A79" s="247" t="s">
        <v>232</v>
      </c>
      <c r="B79" s="103" t="s">
        <v>217</v>
      </c>
      <c r="C79" s="108">
        <v>1047601</v>
      </c>
      <c r="D79" s="104">
        <v>16.89</v>
      </c>
      <c r="E79" s="86"/>
      <c r="F79" s="155"/>
      <c r="G79" s="155"/>
      <c r="H79" s="155"/>
      <c r="I79" s="155"/>
      <c r="J79" s="155"/>
      <c r="K79" s="155"/>
      <c r="L79" s="155"/>
      <c r="M79" s="155"/>
      <c r="N79" s="155"/>
      <c r="O79" s="155"/>
      <c r="P79" s="155"/>
      <c r="Q79" s="155"/>
      <c r="R79" s="155"/>
      <c r="S79" s="155"/>
      <c r="T79" s="155"/>
      <c r="U79" s="155"/>
      <c r="V79" s="155"/>
      <c r="W79" s="155"/>
      <c r="X79" s="155"/>
      <c r="Y79" s="155"/>
      <c r="Z79" s="155"/>
      <c r="AA79" s="155"/>
      <c r="AB79" s="96"/>
      <c r="AC79" s="96"/>
    </row>
    <row r="80" spans="1:29" x14ac:dyDescent="0.35">
      <c r="A80" s="248"/>
      <c r="B80" s="101" t="s">
        <v>215</v>
      </c>
      <c r="C80" s="110">
        <v>783561</v>
      </c>
      <c r="D80" s="105">
        <v>12.63</v>
      </c>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96"/>
      <c r="AC80" s="96"/>
    </row>
    <row r="81" spans="1:29" x14ac:dyDescent="0.35">
      <c r="A81" s="248"/>
      <c r="B81" s="101" t="s">
        <v>214</v>
      </c>
      <c r="C81" s="110">
        <v>777719</v>
      </c>
      <c r="D81" s="105">
        <v>12.54</v>
      </c>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96"/>
      <c r="AC81" s="96"/>
    </row>
    <row r="82" spans="1:29" x14ac:dyDescent="0.35">
      <c r="A82" s="248"/>
      <c r="B82" s="101" t="s">
        <v>216</v>
      </c>
      <c r="C82" s="110">
        <v>625602</v>
      </c>
      <c r="D82" s="105">
        <v>10.08</v>
      </c>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96"/>
      <c r="AC82" s="96"/>
    </row>
    <row r="83" spans="1:29" x14ac:dyDescent="0.35">
      <c r="A83" s="248"/>
      <c r="B83" s="101" t="s">
        <v>219</v>
      </c>
      <c r="C83" s="110">
        <v>363443</v>
      </c>
      <c r="D83" s="105">
        <v>5.86</v>
      </c>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96"/>
      <c r="AC83" s="96"/>
    </row>
    <row r="84" spans="1:29" x14ac:dyDescent="0.35">
      <c r="A84" s="248"/>
      <c r="B84" s="101" t="s">
        <v>220</v>
      </c>
      <c r="C84" s="110">
        <v>353597</v>
      </c>
      <c r="D84" s="105">
        <v>5.7</v>
      </c>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96"/>
      <c r="AC84" s="96"/>
    </row>
    <row r="85" spans="1:29" x14ac:dyDescent="0.35">
      <c r="A85" s="248"/>
      <c r="B85" s="101" t="s">
        <v>221</v>
      </c>
      <c r="C85" s="110">
        <v>346305</v>
      </c>
      <c r="D85" s="105">
        <v>5.58</v>
      </c>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96"/>
      <c r="AC85" s="96"/>
    </row>
    <row r="86" spans="1:29" x14ac:dyDescent="0.35">
      <c r="A86" s="248"/>
      <c r="B86" s="101" t="s">
        <v>222</v>
      </c>
      <c r="C86" s="110">
        <v>332845</v>
      </c>
      <c r="D86" s="105">
        <v>5.37</v>
      </c>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96"/>
      <c r="AC86" s="96"/>
    </row>
    <row r="87" spans="1:29" x14ac:dyDescent="0.35">
      <c r="A87" s="248"/>
      <c r="B87" s="101" t="s">
        <v>218</v>
      </c>
      <c r="C87" s="110">
        <v>266540</v>
      </c>
      <c r="D87" s="105">
        <v>4.3</v>
      </c>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96"/>
      <c r="AC87" s="96"/>
    </row>
    <row r="88" spans="1:29" ht="15" thickBot="1" x14ac:dyDescent="0.4">
      <c r="A88" s="249"/>
      <c r="B88" s="102" t="s">
        <v>223</v>
      </c>
      <c r="C88" s="112">
        <v>170318</v>
      </c>
      <c r="D88" s="106">
        <v>2.75</v>
      </c>
      <c r="E88" s="86"/>
      <c r="F88" s="155"/>
      <c r="G88" s="155"/>
      <c r="H88" s="155"/>
      <c r="I88" s="155"/>
      <c r="J88" s="155"/>
      <c r="K88" s="155"/>
      <c r="L88" s="155"/>
      <c r="M88" s="155"/>
      <c r="N88" s="155"/>
      <c r="O88" s="155"/>
      <c r="P88" s="155"/>
      <c r="Q88" s="155"/>
      <c r="R88" s="155"/>
      <c r="S88" s="155"/>
      <c r="T88" s="155"/>
      <c r="U88" s="155"/>
      <c r="V88" s="155"/>
      <c r="W88" s="155"/>
      <c r="X88" s="155"/>
      <c r="Y88" s="155"/>
      <c r="Z88" s="155"/>
      <c r="AA88" s="155"/>
      <c r="AB88" s="96"/>
      <c r="AC88" s="96"/>
    </row>
    <row r="89" spans="1:29" x14ac:dyDescent="0.35">
      <c r="A89" s="247" t="s">
        <v>233</v>
      </c>
      <c r="B89" s="103" t="s">
        <v>216</v>
      </c>
      <c r="C89" s="108">
        <v>241996</v>
      </c>
      <c r="D89" s="104">
        <v>13.22</v>
      </c>
      <c r="E89" s="86"/>
      <c r="F89" s="155"/>
      <c r="G89" s="155"/>
      <c r="H89" s="155"/>
      <c r="I89" s="155"/>
      <c r="J89" s="155"/>
      <c r="K89" s="155"/>
      <c r="L89" s="155"/>
      <c r="M89" s="155"/>
      <c r="N89" s="155"/>
      <c r="O89" s="155"/>
      <c r="P89" s="155"/>
      <c r="Q89" s="155"/>
      <c r="R89" s="155"/>
      <c r="S89" s="155"/>
      <c r="T89" s="155"/>
      <c r="U89" s="155"/>
      <c r="V89" s="155"/>
      <c r="W89" s="155"/>
      <c r="X89" s="155"/>
      <c r="Y89" s="155"/>
      <c r="Z89" s="155"/>
      <c r="AA89" s="155"/>
      <c r="AB89" s="96"/>
      <c r="AC89" s="96"/>
    </row>
    <row r="90" spans="1:29" x14ac:dyDescent="0.35">
      <c r="A90" s="248"/>
      <c r="B90" s="101" t="s">
        <v>214</v>
      </c>
      <c r="C90" s="110">
        <v>239016</v>
      </c>
      <c r="D90" s="105">
        <v>13.05</v>
      </c>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96"/>
      <c r="AC90" s="96"/>
    </row>
    <row r="91" spans="1:29" x14ac:dyDescent="0.35">
      <c r="A91" s="248"/>
      <c r="B91" s="101" t="s">
        <v>215</v>
      </c>
      <c r="C91" s="110">
        <v>222234</v>
      </c>
      <c r="D91" s="105">
        <v>12.14</v>
      </c>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96"/>
      <c r="AC91" s="96"/>
    </row>
    <row r="92" spans="1:29" x14ac:dyDescent="0.35">
      <c r="A92" s="248"/>
      <c r="B92" s="101" t="s">
        <v>217</v>
      </c>
      <c r="C92" s="110">
        <v>217082</v>
      </c>
      <c r="D92" s="105">
        <v>11.85</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96"/>
      <c r="AC92" s="96"/>
    </row>
    <row r="93" spans="1:29" x14ac:dyDescent="0.35">
      <c r="A93" s="248"/>
      <c r="B93" s="101" t="s">
        <v>234</v>
      </c>
      <c r="C93" s="110">
        <v>138721</v>
      </c>
      <c r="D93" s="105">
        <v>7.58</v>
      </c>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96"/>
      <c r="AC93" s="96"/>
    </row>
    <row r="94" spans="1:29" x14ac:dyDescent="0.35">
      <c r="A94" s="248"/>
      <c r="B94" s="101" t="s">
        <v>219</v>
      </c>
      <c r="C94" s="110">
        <v>127874</v>
      </c>
      <c r="D94" s="105">
        <v>6.98</v>
      </c>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96"/>
      <c r="AC94" s="96"/>
    </row>
    <row r="95" spans="1:29" x14ac:dyDescent="0.35">
      <c r="A95" s="248"/>
      <c r="B95" s="109" t="s">
        <v>226</v>
      </c>
      <c r="C95" s="110">
        <v>81171</v>
      </c>
      <c r="D95" s="105">
        <v>4.43</v>
      </c>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96"/>
      <c r="AC95" s="96"/>
    </row>
    <row r="96" spans="1:29" x14ac:dyDescent="0.35">
      <c r="A96" s="248"/>
      <c r="B96" s="101" t="s">
        <v>218</v>
      </c>
      <c r="C96" s="110">
        <v>72280</v>
      </c>
      <c r="D96" s="105">
        <v>3.95</v>
      </c>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96"/>
      <c r="AC96" s="96"/>
    </row>
    <row r="97" spans="1:29" x14ac:dyDescent="0.35">
      <c r="A97" s="248"/>
      <c r="B97" s="101" t="s">
        <v>221</v>
      </c>
      <c r="C97" s="110">
        <v>64379</v>
      </c>
      <c r="D97" s="105">
        <v>3.52</v>
      </c>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96"/>
      <c r="AC97" s="96"/>
    </row>
    <row r="98" spans="1:29" ht="15" thickBot="1" x14ac:dyDescent="0.4">
      <c r="A98" s="249"/>
      <c r="B98" s="102" t="s">
        <v>222</v>
      </c>
      <c r="C98" s="112">
        <v>55653</v>
      </c>
      <c r="D98" s="106">
        <v>3.04</v>
      </c>
      <c r="E98" s="86"/>
      <c r="F98" s="155"/>
      <c r="G98" s="155"/>
      <c r="H98" s="155"/>
      <c r="I98" s="155"/>
      <c r="J98" s="155"/>
      <c r="K98" s="155"/>
      <c r="L98" s="155"/>
      <c r="M98" s="155"/>
      <c r="N98" s="155"/>
      <c r="O98" s="155"/>
      <c r="P98" s="155"/>
      <c r="Q98" s="155"/>
      <c r="R98" s="155"/>
      <c r="S98" s="155"/>
      <c r="T98" s="155"/>
      <c r="U98" s="155"/>
      <c r="V98" s="155"/>
      <c r="W98" s="155"/>
      <c r="X98" s="155"/>
      <c r="Y98" s="155"/>
      <c r="Z98" s="155"/>
      <c r="AA98" s="155"/>
      <c r="AB98" s="96"/>
      <c r="AC98" s="96"/>
    </row>
    <row r="99" spans="1:29" s="41" customFormat="1" ht="13" customHeight="1" x14ac:dyDescent="0.35">
      <c r="A99" s="132" t="s">
        <v>235</v>
      </c>
      <c r="B99" s="133"/>
      <c r="C99" s="133"/>
      <c r="D99" s="133"/>
      <c r="E99" s="133"/>
      <c r="F99" s="133"/>
      <c r="G99" s="135"/>
      <c r="H99" s="135"/>
      <c r="I99" s="135"/>
      <c r="J99" s="135"/>
      <c r="K99" s="135"/>
      <c r="L99" s="135"/>
      <c r="M99" s="135"/>
      <c r="N99" s="135"/>
      <c r="O99" s="135"/>
      <c r="P99" s="135"/>
      <c r="Q99" s="135"/>
      <c r="R99" s="135"/>
      <c r="S99" s="135"/>
      <c r="T99" s="135"/>
      <c r="U99" s="135"/>
      <c r="V99" s="135"/>
      <c r="W99" s="135"/>
      <c r="X99" s="135"/>
      <c r="Y99" s="135"/>
      <c r="Z99" s="135"/>
      <c r="AA99" s="135"/>
      <c r="AB99" s="135"/>
      <c r="AC99" s="135"/>
    </row>
    <row r="100" spans="1:29" s="41" customFormat="1" ht="13" customHeight="1" x14ac:dyDescent="0.25">
      <c r="A100" s="132" t="s">
        <v>236</v>
      </c>
      <c r="B100" s="133"/>
      <c r="C100" s="133"/>
      <c r="D100" s="133"/>
      <c r="E100" s="128"/>
      <c r="F100" s="133"/>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row>
    <row r="101" spans="1:29" x14ac:dyDescent="0.35">
      <c r="A101" s="5"/>
      <c r="B101" s="128"/>
      <c r="C101" s="128"/>
      <c r="D101" s="128"/>
      <c r="E101" s="155"/>
      <c r="F101" s="128"/>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row>
    <row r="102" spans="1:29" x14ac:dyDescent="0.35">
      <c r="A102" s="127"/>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row>
    <row r="103" spans="1:29" x14ac:dyDescent="0.35">
      <c r="A103" s="127"/>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row>
    <row r="104" spans="1:29" x14ac:dyDescent="0.35">
      <c r="A104" s="127"/>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row>
    <row r="105" spans="1:29" x14ac:dyDescent="0.35">
      <c r="A105" s="127"/>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row>
    <row r="106" spans="1:29" x14ac:dyDescent="0.35">
      <c r="A106" s="127"/>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row>
    <row r="107" spans="1:29" x14ac:dyDescent="0.35">
      <c r="A107" s="127"/>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row>
    <row r="108" spans="1:29" x14ac:dyDescent="0.35">
      <c r="A108" s="127"/>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row>
    <row r="109" spans="1:29" x14ac:dyDescent="0.35">
      <c r="A109" s="127"/>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row>
    <row r="110" spans="1:29" x14ac:dyDescent="0.35">
      <c r="A110" s="127"/>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row>
    <row r="111" spans="1:29" x14ac:dyDescent="0.35">
      <c r="A111" s="127"/>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row>
    <row r="112" spans="1:29" x14ac:dyDescent="0.35">
      <c r="A112" s="127"/>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row>
    <row r="113" spans="1:29" x14ac:dyDescent="0.35">
      <c r="A113" s="127"/>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row>
    <row r="114" spans="1:29" x14ac:dyDescent="0.35">
      <c r="A114" s="127"/>
      <c r="B114" s="155"/>
      <c r="C114" s="155"/>
      <c r="D114" s="155"/>
      <c r="E114" s="164"/>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row>
  </sheetData>
  <mergeCells count="13">
    <mergeCell ref="A79:A88"/>
    <mergeCell ref="A89:A98"/>
    <mergeCell ref="A29:A38"/>
    <mergeCell ref="A39:A48"/>
    <mergeCell ref="A49:A58"/>
    <mergeCell ref="A59:A68"/>
    <mergeCell ref="A69:A78"/>
    <mergeCell ref="A1:AB1"/>
    <mergeCell ref="D4:E4"/>
    <mergeCell ref="F4:H4"/>
    <mergeCell ref="I4:AB4"/>
    <mergeCell ref="A19:A28"/>
    <mergeCell ref="A17:D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5825E-3659-47ED-B7F8-50361047076B}">
  <dimension ref="A1:AD115"/>
  <sheetViews>
    <sheetView zoomScale="110" zoomScaleNormal="110" workbookViewId="0">
      <selection sqref="A1:AB1"/>
    </sheetView>
  </sheetViews>
  <sheetFormatPr defaultRowHeight="14.5" x14ac:dyDescent="0.35"/>
  <cols>
    <col min="1" max="1" width="31.453125" style="6" customWidth="1"/>
    <col min="2" max="2" width="25.7265625" style="7" customWidth="1"/>
    <col min="3" max="3" width="20.7265625" style="7" customWidth="1"/>
    <col min="4" max="4" width="16.26953125" style="7" customWidth="1"/>
    <col min="5" max="5" width="15.7265625" style="7" customWidth="1"/>
    <col min="6" max="6" width="16.7265625" style="7" customWidth="1"/>
    <col min="9" max="9" width="20.7265625" customWidth="1"/>
    <col min="10" max="28" width="6.7265625" customWidth="1"/>
  </cols>
  <sheetData>
    <row r="1" spans="1:30" s="7" customFormat="1" ht="28.15" customHeight="1" thickBot="1" x14ac:dyDescent="0.35">
      <c r="A1" s="233" t="s">
        <v>237</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c r="AD1" s="155"/>
    </row>
    <row r="2" spans="1:30"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64"/>
    </row>
    <row r="3" spans="1:30" s="7" customFormat="1" ht="18.5" thickBot="1" x14ac:dyDescent="0.45">
      <c r="A3" s="131" t="s">
        <v>238</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64"/>
    </row>
    <row r="4" spans="1:30" s="7"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c r="AD4" s="155"/>
    </row>
    <row r="5" spans="1:30" ht="48" customHeight="1" x14ac:dyDescent="0.35">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c r="AD5" s="96"/>
    </row>
    <row r="6" spans="1:30" x14ac:dyDescent="0.35">
      <c r="A6" s="141" t="s">
        <v>198</v>
      </c>
      <c r="B6" s="125">
        <v>620</v>
      </c>
      <c r="C6" s="124">
        <v>3058718</v>
      </c>
      <c r="D6" s="125">
        <v>1095507</v>
      </c>
      <c r="E6" s="126">
        <v>1066439.0040000004</v>
      </c>
      <c r="F6" s="120">
        <v>1.0269999999999999</v>
      </c>
      <c r="G6" s="120">
        <v>1.0249999999999999</v>
      </c>
      <c r="H6" s="121">
        <v>1.0289999999999999</v>
      </c>
      <c r="I6" s="169">
        <v>620</v>
      </c>
      <c r="J6" s="120">
        <v>0.48949999999999999</v>
      </c>
      <c r="K6" s="120">
        <v>0.60899999999999999</v>
      </c>
      <c r="L6" s="120">
        <v>0.68500000000000005</v>
      </c>
      <c r="M6" s="120">
        <v>0.73950000000000005</v>
      </c>
      <c r="N6" s="120">
        <v>0.78649999999999998</v>
      </c>
      <c r="O6" s="120">
        <v>0.82799999999999996</v>
      </c>
      <c r="P6" s="120">
        <v>0.86</v>
      </c>
      <c r="Q6" s="120">
        <v>0.90600000000000003</v>
      </c>
      <c r="R6" s="120">
        <v>0.94499999999999995</v>
      </c>
      <c r="S6" s="120">
        <v>0.98499999999999999</v>
      </c>
      <c r="T6" s="120">
        <v>1.032</v>
      </c>
      <c r="U6" s="120">
        <v>1.0725</v>
      </c>
      <c r="V6" s="120">
        <v>1.1259999999999999</v>
      </c>
      <c r="W6" s="120">
        <v>1.1615</v>
      </c>
      <c r="X6" s="120">
        <v>1.2044999999999999</v>
      </c>
      <c r="Y6" s="120">
        <v>1.2530000000000001</v>
      </c>
      <c r="Z6" s="120">
        <v>1.302</v>
      </c>
      <c r="AA6" s="120">
        <v>1.3794999999999999</v>
      </c>
      <c r="AB6" s="142">
        <v>1.4929999999999999</v>
      </c>
      <c r="AC6" s="155"/>
      <c r="AD6" s="96"/>
    </row>
    <row r="7" spans="1:30" x14ac:dyDescent="0.35">
      <c r="A7" s="141" t="s">
        <v>199</v>
      </c>
      <c r="B7" s="125">
        <v>1551</v>
      </c>
      <c r="C7" s="124">
        <v>7232728</v>
      </c>
      <c r="D7" s="125">
        <v>2261573</v>
      </c>
      <c r="E7" s="126">
        <v>2242411.7140000015</v>
      </c>
      <c r="F7" s="120">
        <v>1.0089999999999999</v>
      </c>
      <c r="G7" s="120">
        <v>1.0069999999999999</v>
      </c>
      <c r="H7" s="121">
        <v>1.01</v>
      </c>
      <c r="I7" s="169">
        <v>1551</v>
      </c>
      <c r="J7" s="120">
        <v>0.45</v>
      </c>
      <c r="K7" s="120">
        <v>0.57699999999999996</v>
      </c>
      <c r="L7" s="120">
        <v>0.65700000000000003</v>
      </c>
      <c r="M7" s="120">
        <v>0.72399999999999998</v>
      </c>
      <c r="N7" s="120">
        <v>0.79</v>
      </c>
      <c r="O7" s="120">
        <v>0.83</v>
      </c>
      <c r="P7" s="120">
        <v>0.872</v>
      </c>
      <c r="Q7" s="120">
        <v>0.92</v>
      </c>
      <c r="R7" s="120">
        <v>0.96299999999999997</v>
      </c>
      <c r="S7" s="120">
        <v>0.997</v>
      </c>
      <c r="T7" s="120">
        <v>1.0409999999999999</v>
      </c>
      <c r="U7" s="120">
        <v>1.081</v>
      </c>
      <c r="V7" s="120">
        <v>1.121</v>
      </c>
      <c r="W7" s="120">
        <v>1.167</v>
      </c>
      <c r="X7" s="120">
        <v>1.218</v>
      </c>
      <c r="Y7" s="120">
        <v>1.268</v>
      </c>
      <c r="Z7" s="120">
        <v>1.3440000000000001</v>
      </c>
      <c r="AA7" s="120">
        <v>1.44</v>
      </c>
      <c r="AB7" s="142">
        <v>1.5720000000000001</v>
      </c>
      <c r="AC7" s="155"/>
      <c r="AD7" s="96"/>
    </row>
    <row r="8" spans="1:30" x14ac:dyDescent="0.35">
      <c r="A8" s="141" t="s">
        <v>200</v>
      </c>
      <c r="B8" s="125">
        <v>274</v>
      </c>
      <c r="C8" s="124">
        <v>1463642</v>
      </c>
      <c r="D8" s="125">
        <v>439540</v>
      </c>
      <c r="E8" s="126">
        <v>453580.48999999976</v>
      </c>
      <c r="F8" s="120">
        <v>0.96899999999999997</v>
      </c>
      <c r="G8" s="120">
        <v>0.96599999999999997</v>
      </c>
      <c r="H8" s="121">
        <v>0.97199999999999998</v>
      </c>
      <c r="I8" s="169">
        <v>274</v>
      </c>
      <c r="J8" s="120">
        <v>0.41</v>
      </c>
      <c r="K8" s="120">
        <v>0.52400000000000002</v>
      </c>
      <c r="L8" s="120">
        <v>0.59199999999999997</v>
      </c>
      <c r="M8" s="120">
        <v>0.65100000000000002</v>
      </c>
      <c r="N8" s="120">
        <v>0.73</v>
      </c>
      <c r="O8" s="120">
        <v>0.78</v>
      </c>
      <c r="P8" s="120">
        <v>0.83099999999999996</v>
      </c>
      <c r="Q8" s="120">
        <v>0.875</v>
      </c>
      <c r="R8" s="120">
        <v>0.91100000000000003</v>
      </c>
      <c r="S8" s="120">
        <v>0.95</v>
      </c>
      <c r="T8" s="120">
        <v>0.97799999999999998</v>
      </c>
      <c r="U8" s="120">
        <v>1.0109999999999999</v>
      </c>
      <c r="V8" s="120">
        <v>1.024</v>
      </c>
      <c r="W8" s="120">
        <v>1.091</v>
      </c>
      <c r="X8" s="120">
        <v>1.161</v>
      </c>
      <c r="Y8" s="120">
        <v>1.234</v>
      </c>
      <c r="Z8" s="120">
        <v>1.323</v>
      </c>
      <c r="AA8" s="120">
        <v>1.4179999999999999</v>
      </c>
      <c r="AB8" s="142">
        <v>1.504</v>
      </c>
      <c r="AC8" s="155"/>
      <c r="AD8" s="96"/>
    </row>
    <row r="9" spans="1:30" x14ac:dyDescent="0.35">
      <c r="A9" s="141" t="s">
        <v>201</v>
      </c>
      <c r="B9" s="125">
        <v>2109</v>
      </c>
      <c r="C9" s="124">
        <v>21071308</v>
      </c>
      <c r="D9" s="125">
        <v>2801870</v>
      </c>
      <c r="E9" s="126">
        <v>2895133.8180000079</v>
      </c>
      <c r="F9" s="120">
        <v>0.96799999999999997</v>
      </c>
      <c r="G9" s="120">
        <v>0.96699999999999997</v>
      </c>
      <c r="H9" s="121">
        <v>0.96899999999999997</v>
      </c>
      <c r="I9" s="169">
        <v>2109</v>
      </c>
      <c r="J9" s="120">
        <v>0.307</v>
      </c>
      <c r="K9" s="120">
        <v>0.441</v>
      </c>
      <c r="L9" s="120">
        <v>0.51900000000000002</v>
      </c>
      <c r="M9" s="120">
        <v>0.58599999999999997</v>
      </c>
      <c r="N9" s="120">
        <v>0.64</v>
      </c>
      <c r="O9" s="120">
        <v>0.68899999999999995</v>
      </c>
      <c r="P9" s="120">
        <v>0.747</v>
      </c>
      <c r="Q9" s="120">
        <v>0.80200000000000005</v>
      </c>
      <c r="R9" s="120">
        <v>0.85699999999999998</v>
      </c>
      <c r="S9" s="120">
        <v>0.92100000000000004</v>
      </c>
      <c r="T9" s="120">
        <v>0.98099999999999998</v>
      </c>
      <c r="U9" s="120">
        <v>1.0369999999999999</v>
      </c>
      <c r="V9" s="120">
        <v>1.1100000000000001</v>
      </c>
      <c r="W9" s="120">
        <v>1.177</v>
      </c>
      <c r="X9" s="120">
        <v>1.238</v>
      </c>
      <c r="Y9" s="120">
        <v>1.331</v>
      </c>
      <c r="Z9" s="120">
        <v>1.425</v>
      </c>
      <c r="AA9" s="120">
        <v>1.5669999999999999</v>
      </c>
      <c r="AB9" s="142">
        <v>1.766</v>
      </c>
      <c r="AC9" s="155"/>
      <c r="AD9" s="96"/>
    </row>
    <row r="10" spans="1:30" x14ac:dyDescent="0.35">
      <c r="A10" s="141" t="s">
        <v>202</v>
      </c>
      <c r="B10" s="125">
        <v>3247</v>
      </c>
      <c r="C10" s="124">
        <v>30837018</v>
      </c>
      <c r="D10" s="125">
        <v>4363648</v>
      </c>
      <c r="E10" s="126">
        <v>3892467.5270000044</v>
      </c>
      <c r="F10" s="120">
        <v>1.121</v>
      </c>
      <c r="G10" s="120">
        <v>1.1200000000000001</v>
      </c>
      <c r="H10" s="121">
        <v>1.1220000000000001</v>
      </c>
      <c r="I10" s="169">
        <v>3247</v>
      </c>
      <c r="J10" s="120">
        <v>0.32400000000000001</v>
      </c>
      <c r="K10" s="120">
        <v>0.47699999999999998</v>
      </c>
      <c r="L10" s="120">
        <v>0.58199999999999996</v>
      </c>
      <c r="M10" s="120">
        <v>0.67700000000000005</v>
      </c>
      <c r="N10" s="120">
        <v>0.755</v>
      </c>
      <c r="O10" s="120">
        <v>0.83</v>
      </c>
      <c r="P10" s="120">
        <v>0.89800000000000002</v>
      </c>
      <c r="Q10" s="120">
        <v>0.96799999999999997</v>
      </c>
      <c r="R10" s="120">
        <v>1.042</v>
      </c>
      <c r="S10" s="120">
        <v>1.1080000000000001</v>
      </c>
      <c r="T10" s="120">
        <v>1.1739999999999999</v>
      </c>
      <c r="U10" s="120">
        <v>1.2430000000000001</v>
      </c>
      <c r="V10" s="120">
        <v>1.3049999999999999</v>
      </c>
      <c r="W10" s="120">
        <v>1.3720000000000001</v>
      </c>
      <c r="X10" s="120">
        <v>1.4419999999999999</v>
      </c>
      <c r="Y10" s="120">
        <v>1.528</v>
      </c>
      <c r="Z10" s="120">
        <v>1.6459999999999999</v>
      </c>
      <c r="AA10" s="120">
        <v>1.786</v>
      </c>
      <c r="AB10" s="142">
        <v>2.0339999999999998</v>
      </c>
      <c r="AC10" s="155"/>
      <c r="AD10" s="96"/>
    </row>
    <row r="11" spans="1:30" x14ac:dyDescent="0.35">
      <c r="A11" s="141" t="s">
        <v>203</v>
      </c>
      <c r="B11" s="125">
        <v>942</v>
      </c>
      <c r="C11" s="124">
        <v>9633699</v>
      </c>
      <c r="D11" s="125">
        <v>1384781</v>
      </c>
      <c r="E11" s="126">
        <v>1232838.8310000012</v>
      </c>
      <c r="F11" s="120">
        <v>1.123</v>
      </c>
      <c r="G11" s="120">
        <v>1.121</v>
      </c>
      <c r="H11" s="121">
        <v>1.125</v>
      </c>
      <c r="I11" s="169">
        <v>942</v>
      </c>
      <c r="J11" s="120">
        <v>0.30099999999999999</v>
      </c>
      <c r="K11" s="120">
        <v>0.46300000000000002</v>
      </c>
      <c r="L11" s="120">
        <v>0.57099999999999995</v>
      </c>
      <c r="M11" s="120">
        <v>0.65200000000000002</v>
      </c>
      <c r="N11" s="120">
        <v>0.72499999999999998</v>
      </c>
      <c r="O11" s="120">
        <v>0.80200000000000005</v>
      </c>
      <c r="P11" s="120">
        <v>0.875</v>
      </c>
      <c r="Q11" s="120">
        <v>0.92900000000000005</v>
      </c>
      <c r="R11" s="120">
        <v>0.99399999999999999</v>
      </c>
      <c r="S11" s="120">
        <v>1.0680000000000001</v>
      </c>
      <c r="T11" s="120">
        <v>1.151</v>
      </c>
      <c r="U11" s="120">
        <v>1.216</v>
      </c>
      <c r="V11" s="120">
        <v>1.29</v>
      </c>
      <c r="W11" s="120">
        <v>1.371</v>
      </c>
      <c r="X11" s="120">
        <v>1.4510000000000001</v>
      </c>
      <c r="Y11" s="120">
        <v>1.5429999999999999</v>
      </c>
      <c r="Z11" s="120">
        <v>1.6459999999999999</v>
      </c>
      <c r="AA11" s="120">
        <v>1.823</v>
      </c>
      <c r="AB11" s="142">
        <v>2.0489999999999999</v>
      </c>
      <c r="AC11" s="155"/>
      <c r="AD11" s="96"/>
    </row>
    <row r="12" spans="1:30" x14ac:dyDescent="0.35">
      <c r="A12" s="141" t="s">
        <v>204</v>
      </c>
      <c r="B12" s="125">
        <v>1331</v>
      </c>
      <c r="C12" s="124">
        <v>11568808</v>
      </c>
      <c r="D12" s="125">
        <v>1823927</v>
      </c>
      <c r="E12" s="126">
        <v>1855032.4619999998</v>
      </c>
      <c r="F12" s="120">
        <v>0.98299999999999998</v>
      </c>
      <c r="G12" s="120">
        <v>0.98199999999999998</v>
      </c>
      <c r="H12" s="121">
        <v>0.98499999999999999</v>
      </c>
      <c r="I12" s="169">
        <v>1331</v>
      </c>
      <c r="J12" s="120">
        <v>0.32100000000000001</v>
      </c>
      <c r="K12" s="120">
        <v>0.42</v>
      </c>
      <c r="L12" s="120">
        <v>0.504</v>
      </c>
      <c r="M12" s="120">
        <v>0.58699999999999997</v>
      </c>
      <c r="N12" s="120">
        <v>0.65400000000000003</v>
      </c>
      <c r="O12" s="120">
        <v>0.73199999999999998</v>
      </c>
      <c r="P12" s="120">
        <v>0.78600000000000003</v>
      </c>
      <c r="Q12" s="120">
        <v>0.85299999999999998</v>
      </c>
      <c r="R12" s="120">
        <v>0.90100000000000002</v>
      </c>
      <c r="S12" s="120">
        <v>0.95299999999999996</v>
      </c>
      <c r="T12" s="120">
        <v>1.024</v>
      </c>
      <c r="U12" s="120">
        <v>1.0860000000000001</v>
      </c>
      <c r="V12" s="120">
        <v>1.137</v>
      </c>
      <c r="W12" s="120">
        <v>1.2190000000000001</v>
      </c>
      <c r="X12" s="120">
        <v>1.3049999999999999</v>
      </c>
      <c r="Y12" s="120">
        <v>1.389</v>
      </c>
      <c r="Z12" s="120">
        <v>1.512</v>
      </c>
      <c r="AA12" s="120">
        <v>1.651</v>
      </c>
      <c r="AB12" s="142">
        <v>1.8560000000000001</v>
      </c>
      <c r="AC12" s="155"/>
      <c r="AD12" s="96"/>
    </row>
    <row r="13" spans="1:30" ht="28.5" thickBot="1" x14ac:dyDescent="0.4">
      <c r="A13" s="143" t="s">
        <v>205</v>
      </c>
      <c r="B13" s="146">
        <v>344</v>
      </c>
      <c r="C13" s="145">
        <v>3171797</v>
      </c>
      <c r="D13" s="146">
        <v>592502</v>
      </c>
      <c r="E13" s="147">
        <v>596728.59400000004</v>
      </c>
      <c r="F13" s="148">
        <v>0.99299999999999999</v>
      </c>
      <c r="G13" s="148">
        <v>0.99</v>
      </c>
      <c r="H13" s="149">
        <v>0.995</v>
      </c>
      <c r="I13" s="170">
        <v>344</v>
      </c>
      <c r="J13" s="148">
        <v>0.51</v>
      </c>
      <c r="K13" s="148">
        <v>0.621</v>
      </c>
      <c r="L13" s="148">
        <v>0.66900000000000004</v>
      </c>
      <c r="M13" s="148">
        <v>0.72699999999999998</v>
      </c>
      <c r="N13" s="148">
        <v>0.75950000000000006</v>
      </c>
      <c r="O13" s="148">
        <v>0.79900000000000004</v>
      </c>
      <c r="P13" s="148">
        <v>0.86699999999999999</v>
      </c>
      <c r="Q13" s="148">
        <v>0.90100000000000002</v>
      </c>
      <c r="R13" s="148">
        <v>0.91900000000000004</v>
      </c>
      <c r="S13" s="148">
        <v>0.95599999999999996</v>
      </c>
      <c r="T13" s="148">
        <v>0.996</v>
      </c>
      <c r="U13" s="148">
        <v>1.036</v>
      </c>
      <c r="V13" s="148">
        <v>1.0920000000000001</v>
      </c>
      <c r="W13" s="148">
        <v>1.1419999999999999</v>
      </c>
      <c r="X13" s="148">
        <v>1.2170000000000001</v>
      </c>
      <c r="Y13" s="148">
        <v>1.2829999999999999</v>
      </c>
      <c r="Z13" s="148">
        <v>1.373</v>
      </c>
      <c r="AA13" s="148">
        <v>1.4370000000000001</v>
      </c>
      <c r="AB13" s="151">
        <v>1.61</v>
      </c>
      <c r="AC13" s="155"/>
      <c r="AD13" s="96"/>
    </row>
    <row r="14" spans="1:30" ht="13" customHeight="1" x14ac:dyDescent="0.35">
      <c r="A14" s="132" t="s">
        <v>669</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c r="AD14" s="96"/>
    </row>
    <row r="15" spans="1:30" ht="13" customHeight="1" x14ac:dyDescent="0.35">
      <c r="A15" s="134" t="s">
        <v>239</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c r="AD15" s="96"/>
    </row>
    <row r="16" spans="1:30" ht="13" customHeight="1" x14ac:dyDescent="0.35">
      <c r="A16" s="134" t="s">
        <v>207</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c r="AD16" s="96"/>
    </row>
    <row r="17" spans="1:30" x14ac:dyDescent="0.3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spans="1:30" ht="37.5" customHeight="1" thickBot="1" x14ac:dyDescent="0.4">
      <c r="A18" s="246" t="s">
        <v>240</v>
      </c>
      <c r="B18" s="246"/>
      <c r="C18" s="246"/>
      <c r="D18" s="246"/>
      <c r="E18" s="246"/>
      <c r="F18" s="246"/>
      <c r="G18" s="96"/>
      <c r="H18" s="96"/>
      <c r="I18" s="96"/>
      <c r="J18" s="96"/>
      <c r="K18" s="96"/>
      <c r="L18" s="96"/>
      <c r="M18" s="96"/>
      <c r="N18" s="96"/>
      <c r="O18" s="96"/>
      <c r="P18" s="96"/>
      <c r="Q18" s="96"/>
      <c r="R18" s="96"/>
      <c r="S18" s="96"/>
      <c r="T18" s="96"/>
      <c r="U18" s="96"/>
      <c r="V18" s="96"/>
      <c r="W18" s="96"/>
      <c r="X18" s="96"/>
      <c r="Y18" s="96"/>
      <c r="Z18" s="96"/>
      <c r="AA18" s="96"/>
      <c r="AB18" s="96"/>
      <c r="AC18" s="96"/>
      <c r="AD18" s="96"/>
    </row>
    <row r="19" spans="1:30" ht="43" thickBot="1" x14ac:dyDescent="0.4">
      <c r="A19" s="99" t="s">
        <v>209</v>
      </c>
      <c r="B19" s="100" t="s">
        <v>210</v>
      </c>
      <c r="C19" s="100" t="s">
        <v>241</v>
      </c>
      <c r="D19" s="100" t="s">
        <v>242</v>
      </c>
      <c r="E19" s="2" t="s">
        <v>211</v>
      </c>
      <c r="F19" s="107" t="s">
        <v>212</v>
      </c>
      <c r="G19" s="96"/>
      <c r="H19" s="96"/>
      <c r="I19" s="96"/>
      <c r="J19" s="96"/>
      <c r="K19" s="96"/>
      <c r="L19" s="96"/>
      <c r="M19" s="96"/>
      <c r="N19" s="96"/>
      <c r="O19" s="96"/>
      <c r="P19" s="96"/>
      <c r="Q19" s="96"/>
      <c r="R19" s="96"/>
      <c r="S19" s="96"/>
      <c r="T19" s="96"/>
      <c r="U19" s="96"/>
      <c r="V19" s="96"/>
      <c r="W19" s="96"/>
      <c r="X19" s="96"/>
      <c r="Y19" s="96"/>
      <c r="Z19" s="96"/>
      <c r="AA19" s="96"/>
      <c r="AB19" s="96"/>
      <c r="AC19" s="96"/>
      <c r="AD19" s="96"/>
    </row>
    <row r="20" spans="1:30" ht="32.25" customHeight="1" thickBot="1" x14ac:dyDescent="0.4">
      <c r="A20" s="243" t="s">
        <v>243</v>
      </c>
      <c r="B20" s="103" t="s">
        <v>215</v>
      </c>
      <c r="C20" s="91" t="s">
        <v>675</v>
      </c>
      <c r="D20" s="91" t="s">
        <v>244</v>
      </c>
      <c r="E20" s="108">
        <v>463816</v>
      </c>
      <c r="F20" s="104">
        <v>43.06</v>
      </c>
      <c r="G20" s="96"/>
      <c r="H20" s="96"/>
      <c r="I20" s="57" t="s">
        <v>170</v>
      </c>
      <c r="J20" s="58" t="s">
        <v>675</v>
      </c>
      <c r="K20" s="58" t="s">
        <v>245</v>
      </c>
      <c r="L20" s="58" t="s">
        <v>246</v>
      </c>
      <c r="M20" s="58" t="s">
        <v>247</v>
      </c>
      <c r="N20" s="58" t="s">
        <v>248</v>
      </c>
      <c r="O20" s="96"/>
      <c r="P20" s="96"/>
      <c r="Q20" s="96"/>
      <c r="R20" s="96"/>
      <c r="S20" s="96"/>
      <c r="T20" s="96"/>
      <c r="U20" s="96"/>
      <c r="V20" s="96"/>
      <c r="W20" s="96"/>
      <c r="X20" s="96"/>
      <c r="Y20" s="96"/>
      <c r="Z20" s="96"/>
      <c r="AA20" s="96"/>
      <c r="AB20" s="96"/>
      <c r="AC20" s="96"/>
      <c r="AD20" s="96"/>
    </row>
    <row r="21" spans="1:30" ht="28" x14ac:dyDescent="0.35">
      <c r="A21" s="244"/>
      <c r="B21" s="101" t="s">
        <v>216</v>
      </c>
      <c r="C21" s="109" t="s">
        <v>245</v>
      </c>
      <c r="D21" s="109" t="s">
        <v>249</v>
      </c>
      <c r="E21" s="110">
        <v>363837</v>
      </c>
      <c r="F21" s="105">
        <v>33.78</v>
      </c>
      <c r="G21" s="96"/>
      <c r="H21" s="96"/>
      <c r="I21" s="56" t="s">
        <v>198</v>
      </c>
      <c r="J21" s="104">
        <v>43.11</v>
      </c>
      <c r="K21" s="70">
        <f>SUM(F21,F24)</f>
        <v>34.72</v>
      </c>
      <c r="L21" s="70">
        <f>SUM(F22,F28)</f>
        <v>20.09</v>
      </c>
      <c r="M21" s="70">
        <v>1.01</v>
      </c>
      <c r="N21" s="70">
        <f>SUM(F25:F27)</f>
        <v>1.1200000000000001</v>
      </c>
      <c r="O21" s="96"/>
      <c r="P21" s="96"/>
      <c r="Q21" s="96"/>
      <c r="R21" s="96"/>
      <c r="S21" s="96"/>
      <c r="T21" s="96"/>
      <c r="U21" s="96"/>
      <c r="V21" s="96"/>
      <c r="W21" s="96"/>
      <c r="X21" s="96"/>
      <c r="Y21" s="96"/>
      <c r="Z21" s="96"/>
      <c r="AA21" s="96"/>
      <c r="AB21" s="96"/>
      <c r="AC21" s="96"/>
      <c r="AD21" s="96"/>
    </row>
    <row r="22" spans="1:30" x14ac:dyDescent="0.35">
      <c r="A22" s="244"/>
      <c r="B22" s="101" t="s">
        <v>218</v>
      </c>
      <c r="C22" s="109" t="s">
        <v>246</v>
      </c>
      <c r="D22" s="109" t="s">
        <v>244</v>
      </c>
      <c r="E22" s="110">
        <v>213941</v>
      </c>
      <c r="F22" s="105">
        <v>19.86</v>
      </c>
      <c r="G22" s="96"/>
      <c r="H22" s="96"/>
      <c r="I22" s="56" t="s">
        <v>250</v>
      </c>
      <c r="J22" s="70">
        <v>45.63</v>
      </c>
      <c r="K22" s="70">
        <f>SUM(F30,F33)</f>
        <v>32.69</v>
      </c>
      <c r="L22" s="70">
        <f>SUM(F31,F37)</f>
        <v>19.73</v>
      </c>
      <c r="M22" s="70">
        <v>1.22</v>
      </c>
      <c r="N22" s="70">
        <f>SUM(F34:F36)</f>
        <v>0.76</v>
      </c>
      <c r="O22" s="96"/>
      <c r="P22" s="96"/>
      <c r="Q22" s="96"/>
      <c r="R22" s="96"/>
      <c r="S22" s="96"/>
      <c r="T22" s="96"/>
      <c r="U22" s="96"/>
      <c r="V22" s="96"/>
      <c r="W22" s="96"/>
      <c r="X22" s="96"/>
      <c r="Y22" s="96"/>
      <c r="Z22" s="96"/>
      <c r="AA22" s="96"/>
      <c r="AB22" s="96"/>
      <c r="AC22" s="96"/>
      <c r="AD22" s="96"/>
    </row>
    <row r="23" spans="1:30" x14ac:dyDescent="0.35">
      <c r="A23" s="244"/>
      <c r="B23" s="109" t="s">
        <v>251</v>
      </c>
      <c r="C23" s="101" t="s">
        <v>247</v>
      </c>
      <c r="D23" s="101" t="s">
        <v>244</v>
      </c>
      <c r="E23" s="110">
        <v>10854</v>
      </c>
      <c r="F23" s="105">
        <v>1.01</v>
      </c>
      <c r="G23" s="96"/>
      <c r="H23" s="96"/>
      <c r="I23" s="56" t="s">
        <v>200</v>
      </c>
      <c r="J23" s="70">
        <v>47.55</v>
      </c>
      <c r="K23" s="70">
        <f>SUM(F39,F42)</f>
        <v>30.56</v>
      </c>
      <c r="L23" s="70">
        <f>SUM(F40,F46)</f>
        <v>19.649999999999999</v>
      </c>
      <c r="M23" s="70">
        <v>1.02</v>
      </c>
      <c r="N23" s="70">
        <f>SUM(F43:F45)</f>
        <v>1.22</v>
      </c>
      <c r="O23" s="96"/>
      <c r="P23" s="96"/>
      <c r="Q23" s="96"/>
      <c r="R23" s="96"/>
      <c r="S23" s="96"/>
      <c r="T23" s="96"/>
      <c r="U23" s="96"/>
      <c r="V23" s="96"/>
      <c r="W23" s="96"/>
      <c r="X23" s="96"/>
      <c r="Y23" s="96"/>
      <c r="Z23" s="96"/>
      <c r="AA23" s="96"/>
      <c r="AB23" s="96"/>
      <c r="AC23" s="96"/>
      <c r="AD23" s="96"/>
    </row>
    <row r="24" spans="1:30" ht="28" x14ac:dyDescent="0.35">
      <c r="A24" s="244"/>
      <c r="B24" s="101" t="s">
        <v>252</v>
      </c>
      <c r="C24" s="109" t="s">
        <v>245</v>
      </c>
      <c r="D24" s="109" t="s">
        <v>253</v>
      </c>
      <c r="E24" s="110">
        <v>10088</v>
      </c>
      <c r="F24" s="105">
        <v>0.94</v>
      </c>
      <c r="G24" s="96"/>
      <c r="H24" s="96"/>
      <c r="I24" s="56" t="s">
        <v>201</v>
      </c>
      <c r="J24" s="70">
        <v>48.3</v>
      </c>
      <c r="K24" s="70">
        <f>SUM(F48,F51)</f>
        <v>35.24</v>
      </c>
      <c r="L24" s="70">
        <f>SUM(F49,F53)</f>
        <v>14.34</v>
      </c>
      <c r="M24" s="70">
        <v>1.25</v>
      </c>
      <c r="N24" s="70">
        <f>SUM(F52,F54,F55)</f>
        <v>0.88</v>
      </c>
      <c r="O24" s="96"/>
      <c r="P24" s="96"/>
      <c r="Q24" s="96"/>
      <c r="R24" s="96"/>
      <c r="S24" s="96"/>
      <c r="T24" s="96"/>
      <c r="U24" s="96"/>
      <c r="V24" s="96"/>
      <c r="W24" s="96"/>
      <c r="X24" s="96"/>
      <c r="Y24" s="96"/>
      <c r="Z24" s="96"/>
      <c r="AA24" s="96"/>
      <c r="AB24" s="96"/>
      <c r="AC24" s="96"/>
      <c r="AD24" s="96"/>
    </row>
    <row r="25" spans="1:30" x14ac:dyDescent="0.35">
      <c r="A25" s="244"/>
      <c r="B25" s="101" t="s">
        <v>254</v>
      </c>
      <c r="C25" s="101" t="s">
        <v>248</v>
      </c>
      <c r="D25" s="101" t="s">
        <v>244</v>
      </c>
      <c r="E25" s="110">
        <v>4249</v>
      </c>
      <c r="F25" s="105">
        <v>0.39</v>
      </c>
      <c r="G25" s="96"/>
      <c r="H25" s="96"/>
      <c r="I25" s="56" t="s">
        <v>255</v>
      </c>
      <c r="J25" s="70">
        <v>52.73</v>
      </c>
      <c r="K25" s="70">
        <f>SUM(F57,F60)</f>
        <v>31.77</v>
      </c>
      <c r="L25" s="70">
        <f>SUM(F58,F62)</f>
        <v>13.36</v>
      </c>
      <c r="M25" s="70">
        <v>1.23</v>
      </c>
      <c r="N25" s="70">
        <f>SUM(F64,F63,F61)</f>
        <v>0.9</v>
      </c>
      <c r="O25" s="96"/>
      <c r="P25" s="96"/>
      <c r="Q25" s="96"/>
      <c r="R25" s="96"/>
      <c r="S25" s="96"/>
      <c r="T25" s="96"/>
      <c r="U25" s="96"/>
      <c r="V25" s="96"/>
      <c r="W25" s="96"/>
      <c r="X25" s="96"/>
      <c r="Y25" s="96"/>
      <c r="Z25" s="96"/>
      <c r="AA25" s="96"/>
      <c r="AB25" s="96"/>
      <c r="AC25" s="96"/>
      <c r="AD25" s="96"/>
    </row>
    <row r="26" spans="1:30" x14ac:dyDescent="0.35">
      <c r="A26" s="244"/>
      <c r="B26" s="101" t="s">
        <v>256</v>
      </c>
      <c r="C26" s="101" t="s">
        <v>248</v>
      </c>
      <c r="D26" s="101" t="s">
        <v>244</v>
      </c>
      <c r="E26" s="110">
        <v>3996</v>
      </c>
      <c r="F26" s="105">
        <v>0.37</v>
      </c>
      <c r="G26" s="96"/>
      <c r="H26" s="96"/>
      <c r="I26" s="56" t="s">
        <v>203</v>
      </c>
      <c r="J26" s="70">
        <v>60.19</v>
      </c>
      <c r="K26" s="70">
        <f>SUM(F66,F69)</f>
        <v>26.12</v>
      </c>
      <c r="L26" s="70">
        <f>SUM(F67,F71)</f>
        <v>11.65</v>
      </c>
      <c r="M26" s="70">
        <v>0.93</v>
      </c>
      <c r="N26" s="70">
        <f>SUM(F73,F72,F70)</f>
        <v>1.1200000000000001</v>
      </c>
      <c r="O26" s="96"/>
      <c r="P26" s="96"/>
      <c r="Q26" s="96"/>
      <c r="R26" s="96"/>
      <c r="S26" s="96"/>
      <c r="T26" s="96"/>
      <c r="U26" s="96"/>
      <c r="V26" s="96"/>
      <c r="W26" s="96"/>
      <c r="X26" s="96"/>
      <c r="Y26" s="96"/>
      <c r="Z26" s="96"/>
      <c r="AA26" s="96"/>
      <c r="AB26" s="96"/>
      <c r="AC26" s="96"/>
      <c r="AD26" s="96"/>
    </row>
    <row r="27" spans="1:30" x14ac:dyDescent="0.35">
      <c r="A27" s="244"/>
      <c r="B27" s="101" t="s">
        <v>257</v>
      </c>
      <c r="C27" s="101" t="s">
        <v>248</v>
      </c>
      <c r="D27" s="101" t="s">
        <v>244</v>
      </c>
      <c r="E27" s="110">
        <v>3901</v>
      </c>
      <c r="F27" s="105">
        <v>0.36</v>
      </c>
      <c r="G27" s="96"/>
      <c r="H27" s="96"/>
      <c r="I27" s="56" t="s">
        <v>204</v>
      </c>
      <c r="J27" s="70">
        <v>45.06</v>
      </c>
      <c r="K27" s="70">
        <f>SUM(F75,F78)</f>
        <v>37.239999999999995</v>
      </c>
      <c r="L27" s="70">
        <f>SUM(F80,F76)</f>
        <v>15.77</v>
      </c>
      <c r="M27" s="70">
        <v>1.21</v>
      </c>
      <c r="N27" s="70">
        <f>SUM(F82,F81,F79)</f>
        <v>0.74</v>
      </c>
      <c r="O27" s="96"/>
      <c r="P27" s="96"/>
      <c r="Q27" s="96"/>
      <c r="R27" s="96"/>
      <c r="S27" s="96"/>
      <c r="T27" s="96"/>
      <c r="U27" s="96"/>
      <c r="V27" s="96"/>
      <c r="W27" s="96"/>
      <c r="X27" s="96"/>
      <c r="Y27" s="96"/>
      <c r="Z27" s="96"/>
      <c r="AA27" s="96"/>
      <c r="AB27" s="96"/>
      <c r="AC27" s="96"/>
      <c r="AD27" s="96"/>
    </row>
    <row r="28" spans="1:30" ht="15" thickBot="1" x14ac:dyDescent="0.4">
      <c r="A28" s="245"/>
      <c r="B28" s="109" t="s">
        <v>258</v>
      </c>
      <c r="C28" s="109" t="s">
        <v>246</v>
      </c>
      <c r="D28" s="109" t="s">
        <v>244</v>
      </c>
      <c r="E28" s="110">
        <v>2470</v>
      </c>
      <c r="F28" s="105">
        <v>0.23</v>
      </c>
      <c r="G28" s="96"/>
      <c r="H28" s="96"/>
      <c r="I28" s="56" t="s">
        <v>259</v>
      </c>
      <c r="J28" s="70">
        <f>F84</f>
        <v>39.840000000000003</v>
      </c>
      <c r="K28" s="70">
        <f>SUM(F83,F87)</f>
        <v>44.88</v>
      </c>
      <c r="L28" s="70">
        <f>SUM(F85,F89)</f>
        <v>13.57</v>
      </c>
      <c r="M28" s="70">
        <v>1.1100000000000001</v>
      </c>
      <c r="N28" s="70">
        <f>SUM(F91,F90,F88)</f>
        <v>0.59000000000000008</v>
      </c>
      <c r="O28" s="96"/>
      <c r="P28" s="96"/>
      <c r="Q28" s="96"/>
      <c r="R28" s="96"/>
      <c r="S28" s="96"/>
      <c r="T28" s="96"/>
      <c r="U28" s="96"/>
      <c r="V28" s="96"/>
      <c r="W28" s="96"/>
      <c r="X28" s="96"/>
      <c r="Y28" s="96"/>
      <c r="Z28" s="96"/>
      <c r="AA28" s="96"/>
      <c r="AB28" s="96"/>
      <c r="AC28" s="96"/>
      <c r="AD28" s="96"/>
    </row>
    <row r="29" spans="1:30" ht="30.75" customHeight="1" x14ac:dyDescent="0.35">
      <c r="A29" s="247" t="s">
        <v>260</v>
      </c>
      <c r="B29" s="91" t="s">
        <v>215</v>
      </c>
      <c r="C29" s="91" t="s">
        <v>675</v>
      </c>
      <c r="D29" s="91" t="s">
        <v>244</v>
      </c>
      <c r="E29" s="108">
        <v>1008583</v>
      </c>
      <c r="F29" s="104">
        <v>45.61</v>
      </c>
      <c r="G29" s="96"/>
      <c r="H29" s="96"/>
      <c r="I29" s="96"/>
      <c r="J29" s="96"/>
      <c r="K29" s="96"/>
      <c r="L29" s="96"/>
      <c r="M29" s="96"/>
      <c r="N29" s="96"/>
      <c r="O29" s="96"/>
      <c r="P29" s="96"/>
      <c r="Q29" s="96"/>
      <c r="R29" s="96"/>
      <c r="S29" s="96"/>
      <c r="T29" s="96"/>
      <c r="U29" s="96"/>
      <c r="V29" s="96"/>
      <c r="W29" s="96"/>
      <c r="X29" s="96"/>
      <c r="Y29" s="96"/>
      <c r="Z29" s="96"/>
      <c r="AA29" s="96"/>
      <c r="AB29" s="96"/>
      <c r="AC29" s="96"/>
      <c r="AD29" s="96"/>
    </row>
    <row r="30" spans="1:30" ht="28" x14ac:dyDescent="0.35">
      <c r="A30" s="248"/>
      <c r="B30" s="101" t="s">
        <v>216</v>
      </c>
      <c r="C30" s="109" t="s">
        <v>245</v>
      </c>
      <c r="D30" s="109" t="s">
        <v>249</v>
      </c>
      <c r="E30" s="110">
        <v>703858</v>
      </c>
      <c r="F30" s="105">
        <v>31.83</v>
      </c>
      <c r="G30" s="96"/>
      <c r="H30" s="96"/>
      <c r="I30" s="96"/>
      <c r="J30" s="96"/>
      <c r="K30" s="96"/>
      <c r="L30" s="96"/>
      <c r="M30" s="96"/>
      <c r="N30" s="96"/>
      <c r="O30" s="96"/>
      <c r="P30" s="96"/>
      <c r="Q30" s="96"/>
      <c r="R30" s="96"/>
      <c r="S30" s="96"/>
      <c r="T30" s="96"/>
      <c r="U30" s="96"/>
      <c r="V30" s="96"/>
      <c r="W30" s="96"/>
      <c r="X30" s="96"/>
      <c r="Y30" s="96"/>
      <c r="Z30" s="96"/>
      <c r="AA30" s="96"/>
      <c r="AB30" s="96"/>
      <c r="AC30" s="96"/>
      <c r="AD30" s="96"/>
    </row>
    <row r="31" spans="1:30" x14ac:dyDescent="0.35">
      <c r="A31" s="248"/>
      <c r="B31" s="101" t="s">
        <v>218</v>
      </c>
      <c r="C31" s="109" t="s">
        <v>246</v>
      </c>
      <c r="D31" s="109" t="s">
        <v>244</v>
      </c>
      <c r="E31" s="110">
        <v>433735</v>
      </c>
      <c r="F31" s="105">
        <v>19.61</v>
      </c>
      <c r="G31" s="96"/>
      <c r="H31" s="96"/>
      <c r="I31" s="96"/>
      <c r="J31" s="96"/>
      <c r="K31" s="96"/>
      <c r="L31" s="96"/>
      <c r="M31" s="96"/>
      <c r="N31" s="96"/>
      <c r="O31" s="96"/>
      <c r="P31" s="96"/>
      <c r="Q31" s="96"/>
      <c r="R31" s="96"/>
      <c r="S31" s="96"/>
      <c r="T31" s="96"/>
      <c r="U31" s="96"/>
      <c r="V31" s="96"/>
      <c r="W31" s="96"/>
      <c r="X31" s="96"/>
      <c r="Y31" s="96"/>
      <c r="Z31" s="96"/>
      <c r="AA31" s="96"/>
      <c r="AB31" s="96"/>
      <c r="AC31" s="96"/>
      <c r="AD31" s="96"/>
    </row>
    <row r="32" spans="1:30" x14ac:dyDescent="0.35">
      <c r="A32" s="248"/>
      <c r="B32" s="109" t="s">
        <v>251</v>
      </c>
      <c r="C32" s="101" t="s">
        <v>247</v>
      </c>
      <c r="D32" s="101" t="s">
        <v>244</v>
      </c>
      <c r="E32" s="110">
        <v>26865</v>
      </c>
      <c r="F32" s="105">
        <v>1.21</v>
      </c>
      <c r="G32" s="96"/>
      <c r="H32" s="96"/>
      <c r="I32" s="96"/>
      <c r="J32" s="96"/>
      <c r="K32" s="96"/>
      <c r="L32" s="96"/>
      <c r="M32" s="96"/>
      <c r="N32" s="96"/>
      <c r="O32" s="96"/>
      <c r="P32" s="96"/>
      <c r="Q32" s="96"/>
      <c r="R32" s="96"/>
      <c r="S32" s="96"/>
      <c r="T32" s="96"/>
      <c r="U32" s="96"/>
      <c r="V32" s="96"/>
      <c r="W32" s="96"/>
      <c r="X32" s="96"/>
      <c r="Y32" s="96"/>
      <c r="Z32" s="96"/>
      <c r="AA32" s="96"/>
      <c r="AB32" s="96"/>
      <c r="AC32" s="96"/>
      <c r="AD32" s="96"/>
    </row>
    <row r="33" spans="1:30" ht="28" x14ac:dyDescent="0.35">
      <c r="A33" s="248"/>
      <c r="B33" s="101" t="s">
        <v>252</v>
      </c>
      <c r="C33" s="109" t="s">
        <v>245</v>
      </c>
      <c r="D33" s="109" t="s">
        <v>253</v>
      </c>
      <c r="E33" s="110">
        <v>19120</v>
      </c>
      <c r="F33" s="105">
        <v>0.86</v>
      </c>
      <c r="G33" s="96"/>
      <c r="H33" s="96"/>
      <c r="I33" s="96"/>
      <c r="J33" s="96"/>
      <c r="K33" s="96"/>
      <c r="L33" s="96"/>
      <c r="M33" s="96"/>
      <c r="N33" s="96"/>
      <c r="O33" s="96"/>
      <c r="P33" s="96"/>
      <c r="Q33" s="96"/>
      <c r="R33" s="96"/>
      <c r="S33" s="96"/>
      <c r="T33" s="96"/>
      <c r="U33" s="96"/>
      <c r="V33" s="96"/>
      <c r="W33" s="96"/>
      <c r="X33" s="96"/>
      <c r="Y33" s="96"/>
      <c r="Z33" s="96"/>
      <c r="AA33" s="96"/>
      <c r="AB33" s="96"/>
      <c r="AC33" s="96"/>
      <c r="AD33" s="96"/>
    </row>
    <row r="34" spans="1:30" x14ac:dyDescent="0.35">
      <c r="A34" s="248"/>
      <c r="B34" s="101" t="s">
        <v>256</v>
      </c>
      <c r="C34" s="101" t="s">
        <v>248</v>
      </c>
      <c r="D34" s="101" t="s">
        <v>244</v>
      </c>
      <c r="E34" s="110">
        <v>9188</v>
      </c>
      <c r="F34" s="105">
        <v>0.42</v>
      </c>
      <c r="G34" s="96"/>
      <c r="H34" s="96"/>
      <c r="I34" s="96"/>
      <c r="J34" s="96"/>
      <c r="K34" s="96"/>
      <c r="L34" s="96"/>
      <c r="M34" s="96"/>
      <c r="N34" s="96"/>
      <c r="O34" s="96"/>
      <c r="P34" s="96"/>
      <c r="Q34" s="96"/>
      <c r="R34" s="96"/>
      <c r="S34" s="96"/>
      <c r="T34" s="96"/>
      <c r="U34" s="96"/>
      <c r="V34" s="96"/>
      <c r="W34" s="96"/>
      <c r="X34" s="96"/>
      <c r="Y34" s="96"/>
      <c r="Z34" s="96"/>
      <c r="AA34" s="96"/>
      <c r="AB34" s="96"/>
      <c r="AC34" s="96"/>
      <c r="AD34" s="96"/>
    </row>
    <row r="35" spans="1:30" x14ac:dyDescent="0.35">
      <c r="A35" s="248"/>
      <c r="B35" s="101" t="s">
        <v>254</v>
      </c>
      <c r="C35" s="101" t="s">
        <v>248</v>
      </c>
      <c r="D35" s="101" t="s">
        <v>244</v>
      </c>
      <c r="E35" s="110">
        <v>4419</v>
      </c>
      <c r="F35" s="105">
        <v>0.2</v>
      </c>
      <c r="G35" s="96"/>
      <c r="H35" s="96"/>
      <c r="I35" s="96"/>
      <c r="J35" s="96"/>
      <c r="K35" s="96"/>
      <c r="L35" s="96"/>
      <c r="M35" s="96"/>
      <c r="N35" s="96"/>
      <c r="O35" s="96"/>
      <c r="P35" s="96"/>
      <c r="Q35" s="96"/>
      <c r="R35" s="96"/>
      <c r="S35" s="96"/>
      <c r="T35" s="96"/>
      <c r="U35" s="96"/>
      <c r="V35" s="96"/>
      <c r="W35" s="96"/>
      <c r="X35" s="96"/>
      <c r="Y35" s="96"/>
      <c r="Z35" s="96"/>
      <c r="AA35" s="96"/>
      <c r="AB35" s="96"/>
      <c r="AC35" s="96"/>
      <c r="AD35" s="96"/>
    </row>
    <row r="36" spans="1:30" x14ac:dyDescent="0.35">
      <c r="A36" s="248"/>
      <c r="B36" s="109" t="s">
        <v>257</v>
      </c>
      <c r="C36" s="109" t="s">
        <v>248</v>
      </c>
      <c r="D36" s="109" t="s">
        <v>244</v>
      </c>
      <c r="E36" s="110">
        <v>3091</v>
      </c>
      <c r="F36" s="105">
        <v>0.14000000000000001</v>
      </c>
      <c r="G36" s="96"/>
      <c r="H36" s="96"/>
      <c r="I36" s="96"/>
      <c r="J36" s="96"/>
      <c r="K36" s="96"/>
      <c r="L36" s="96"/>
      <c r="M36" s="96"/>
      <c r="N36" s="96"/>
      <c r="O36" s="96"/>
      <c r="P36" s="96"/>
      <c r="Q36" s="96"/>
      <c r="R36" s="96"/>
      <c r="S36" s="96"/>
      <c r="T36" s="96"/>
      <c r="U36" s="96"/>
      <c r="V36" s="96"/>
      <c r="W36" s="96"/>
      <c r="X36" s="96"/>
      <c r="Y36" s="96"/>
      <c r="Z36" s="96"/>
      <c r="AA36" s="96"/>
      <c r="AB36" s="96"/>
      <c r="AC36" s="96"/>
      <c r="AD36" s="96"/>
    </row>
    <row r="37" spans="1:30" ht="15" thickBot="1" x14ac:dyDescent="0.4">
      <c r="A37" s="249"/>
      <c r="B37" s="101" t="s">
        <v>258</v>
      </c>
      <c r="C37" s="101" t="s">
        <v>246</v>
      </c>
      <c r="D37" s="101" t="s">
        <v>244</v>
      </c>
      <c r="E37" s="110">
        <v>2567</v>
      </c>
      <c r="F37" s="105">
        <v>0.12</v>
      </c>
      <c r="G37" s="96"/>
      <c r="H37" s="96"/>
      <c r="I37" s="96"/>
      <c r="J37" s="96"/>
      <c r="K37" s="96"/>
      <c r="L37" s="96"/>
      <c r="M37" s="96"/>
      <c r="N37" s="96"/>
      <c r="O37" s="96"/>
      <c r="P37" s="96"/>
      <c r="Q37" s="96"/>
      <c r="R37" s="96"/>
      <c r="S37" s="96"/>
      <c r="T37" s="96"/>
      <c r="U37" s="96"/>
      <c r="V37" s="96"/>
      <c r="W37" s="96"/>
      <c r="X37" s="96"/>
      <c r="Y37" s="96"/>
      <c r="Z37" s="96"/>
      <c r="AA37" s="96"/>
      <c r="AB37" s="96"/>
      <c r="AC37" s="96"/>
      <c r="AD37" s="96"/>
    </row>
    <row r="38" spans="1:30" ht="31.5" customHeight="1" x14ac:dyDescent="0.35">
      <c r="A38" s="247" t="s">
        <v>261</v>
      </c>
      <c r="B38" s="91" t="s">
        <v>215</v>
      </c>
      <c r="C38" s="91" t="s">
        <v>675</v>
      </c>
      <c r="D38" s="91" t="s">
        <v>244</v>
      </c>
      <c r="E38" s="108">
        <v>206344</v>
      </c>
      <c r="F38" s="104">
        <v>47.55</v>
      </c>
      <c r="G38" s="96"/>
      <c r="H38" s="195"/>
      <c r="I38" s="96"/>
      <c r="J38" s="96"/>
      <c r="K38" s="96"/>
      <c r="L38" s="96"/>
      <c r="M38" s="96"/>
      <c r="N38" s="96"/>
      <c r="O38" s="96"/>
      <c r="P38" s="96"/>
      <c r="Q38" s="96"/>
      <c r="R38" s="96"/>
      <c r="S38" s="96"/>
      <c r="T38" s="96"/>
      <c r="U38" s="96"/>
      <c r="V38" s="96"/>
      <c r="W38" s="96"/>
      <c r="X38" s="96"/>
      <c r="Y38" s="96"/>
      <c r="Z38" s="96"/>
      <c r="AA38" s="96"/>
      <c r="AB38" s="96"/>
      <c r="AC38" s="96"/>
      <c r="AD38" s="96"/>
    </row>
    <row r="39" spans="1:30" ht="28" x14ac:dyDescent="0.35">
      <c r="A39" s="248"/>
      <c r="B39" s="101" t="s">
        <v>216</v>
      </c>
      <c r="C39" s="109" t="s">
        <v>245</v>
      </c>
      <c r="D39" s="109" t="s">
        <v>249</v>
      </c>
      <c r="E39" s="110">
        <v>128733</v>
      </c>
      <c r="F39" s="105">
        <v>29.66</v>
      </c>
      <c r="G39" s="96"/>
      <c r="H39" s="96"/>
      <c r="I39" s="96"/>
      <c r="J39" s="96"/>
      <c r="K39" s="96"/>
      <c r="L39" s="96"/>
      <c r="M39" s="96"/>
      <c r="N39" s="96"/>
      <c r="O39" s="96"/>
      <c r="P39" s="96"/>
      <c r="Q39" s="96"/>
      <c r="R39" s="96"/>
      <c r="S39" s="96"/>
      <c r="T39" s="96"/>
      <c r="U39" s="96"/>
      <c r="V39" s="96"/>
      <c r="W39" s="96"/>
      <c r="X39" s="96"/>
      <c r="Y39" s="96"/>
      <c r="Z39" s="96"/>
      <c r="AA39" s="96"/>
      <c r="AB39" s="96"/>
      <c r="AC39" s="96"/>
      <c r="AD39" s="96"/>
    </row>
    <row r="40" spans="1:30" x14ac:dyDescent="0.35">
      <c r="A40" s="248"/>
      <c r="B40" s="101" t="s">
        <v>218</v>
      </c>
      <c r="C40" s="109" t="s">
        <v>246</v>
      </c>
      <c r="D40" s="109" t="s">
        <v>244</v>
      </c>
      <c r="E40" s="110">
        <v>84219</v>
      </c>
      <c r="F40" s="105">
        <v>19.41</v>
      </c>
      <c r="G40" s="96"/>
      <c r="H40" s="96"/>
      <c r="I40" s="96"/>
      <c r="J40" s="96"/>
      <c r="K40" s="96"/>
      <c r="L40" s="96"/>
      <c r="M40" s="96"/>
      <c r="N40" s="96"/>
      <c r="O40" s="96"/>
      <c r="P40" s="96"/>
      <c r="Q40" s="96"/>
      <c r="R40" s="96"/>
      <c r="S40" s="96"/>
      <c r="T40" s="96"/>
      <c r="U40" s="96"/>
      <c r="V40" s="96"/>
      <c r="W40" s="96"/>
      <c r="X40" s="96"/>
      <c r="Y40" s="96"/>
      <c r="Z40" s="96"/>
      <c r="AA40" s="96"/>
      <c r="AB40" s="96"/>
      <c r="AC40" s="96"/>
      <c r="AD40" s="96"/>
    </row>
    <row r="41" spans="1:30" x14ac:dyDescent="0.35">
      <c r="A41" s="248"/>
      <c r="B41" s="109" t="s">
        <v>251</v>
      </c>
      <c r="C41" s="101" t="s">
        <v>247</v>
      </c>
      <c r="D41" s="109" t="s">
        <v>244</v>
      </c>
      <c r="E41" s="110">
        <v>4435</v>
      </c>
      <c r="F41" s="105">
        <v>1.02</v>
      </c>
      <c r="G41" s="96"/>
      <c r="H41" s="96"/>
      <c r="I41" s="96"/>
      <c r="J41" s="96"/>
      <c r="K41" s="96"/>
      <c r="L41" s="96"/>
      <c r="M41" s="96"/>
      <c r="N41" s="96"/>
      <c r="O41" s="96"/>
      <c r="P41" s="96"/>
      <c r="Q41" s="96"/>
      <c r="R41" s="96"/>
      <c r="S41" s="96"/>
      <c r="T41" s="96"/>
      <c r="U41" s="96"/>
      <c r="V41" s="96"/>
      <c r="W41" s="96"/>
      <c r="X41" s="96"/>
      <c r="Y41" s="96"/>
      <c r="Z41" s="96"/>
      <c r="AA41" s="96"/>
      <c r="AB41" s="96"/>
      <c r="AC41" s="96"/>
      <c r="AD41" s="96"/>
    </row>
    <row r="42" spans="1:30" ht="28" x14ac:dyDescent="0.35">
      <c r="A42" s="248"/>
      <c r="B42" s="109" t="s">
        <v>252</v>
      </c>
      <c r="C42" s="101" t="s">
        <v>245</v>
      </c>
      <c r="D42" s="109" t="s">
        <v>253</v>
      </c>
      <c r="E42" s="110">
        <v>3917</v>
      </c>
      <c r="F42" s="105">
        <v>0.9</v>
      </c>
      <c r="G42" s="96"/>
      <c r="H42" s="96"/>
      <c r="I42" s="96"/>
      <c r="J42" s="96"/>
      <c r="K42" s="96"/>
      <c r="L42" s="96"/>
      <c r="M42" s="96"/>
      <c r="N42" s="96"/>
      <c r="O42" s="96"/>
      <c r="P42" s="96"/>
      <c r="Q42" s="96"/>
      <c r="R42" s="96"/>
      <c r="S42" s="96"/>
      <c r="T42" s="96"/>
      <c r="U42" s="96"/>
      <c r="V42" s="96"/>
      <c r="W42" s="96"/>
      <c r="X42" s="96"/>
      <c r="Y42" s="96"/>
      <c r="Z42" s="96"/>
      <c r="AA42" s="96"/>
      <c r="AB42" s="96"/>
      <c r="AC42" s="96"/>
      <c r="AD42" s="96"/>
    </row>
    <row r="43" spans="1:30" x14ac:dyDescent="0.35">
      <c r="A43" s="248"/>
      <c r="B43" s="101" t="s">
        <v>256</v>
      </c>
      <c r="C43" s="101" t="s">
        <v>248</v>
      </c>
      <c r="D43" s="101" t="s">
        <v>244</v>
      </c>
      <c r="E43" s="110">
        <v>2866</v>
      </c>
      <c r="F43" s="105">
        <v>0.66</v>
      </c>
      <c r="G43" s="96"/>
      <c r="H43" s="96"/>
      <c r="I43" s="96"/>
      <c r="J43" s="96"/>
      <c r="K43" s="96"/>
      <c r="L43" s="96"/>
      <c r="M43" s="96"/>
      <c r="N43" s="96"/>
      <c r="O43" s="96"/>
      <c r="P43" s="96"/>
      <c r="Q43" s="96"/>
      <c r="R43" s="96"/>
      <c r="S43" s="96"/>
      <c r="T43" s="96"/>
      <c r="U43" s="96"/>
      <c r="V43" s="96"/>
      <c r="W43" s="96"/>
      <c r="X43" s="96"/>
      <c r="Y43" s="96"/>
      <c r="Z43" s="96"/>
      <c r="AA43" s="96"/>
      <c r="AB43" s="96"/>
      <c r="AC43" s="96"/>
      <c r="AD43" s="96"/>
    </row>
    <row r="44" spans="1:30" x14ac:dyDescent="0.35">
      <c r="A44" s="248"/>
      <c r="B44" s="101" t="s">
        <v>257</v>
      </c>
      <c r="C44" s="101" t="s">
        <v>248</v>
      </c>
      <c r="D44" s="101" t="s">
        <v>244</v>
      </c>
      <c r="E44" s="110">
        <v>1354</v>
      </c>
      <c r="F44" s="105">
        <v>0.31</v>
      </c>
      <c r="G44" s="96"/>
      <c r="H44" s="96"/>
      <c r="I44" s="96"/>
      <c r="J44" s="96"/>
      <c r="K44" s="96"/>
      <c r="L44" s="96"/>
      <c r="M44" s="96"/>
      <c r="N44" s="96"/>
      <c r="O44" s="96"/>
      <c r="P44" s="96"/>
      <c r="Q44" s="96"/>
      <c r="R44" s="96"/>
      <c r="S44" s="96"/>
      <c r="T44" s="96"/>
      <c r="U44" s="96"/>
      <c r="V44" s="96"/>
      <c r="W44" s="96"/>
      <c r="X44" s="96"/>
      <c r="Y44" s="96"/>
      <c r="Z44" s="96"/>
      <c r="AA44" s="96"/>
      <c r="AB44" s="96"/>
      <c r="AC44" s="96"/>
      <c r="AD44" s="96"/>
    </row>
    <row r="45" spans="1:30" x14ac:dyDescent="0.35">
      <c r="A45" s="248"/>
      <c r="B45" s="101" t="s">
        <v>254</v>
      </c>
      <c r="C45" s="101" t="s">
        <v>248</v>
      </c>
      <c r="D45" s="101" t="s">
        <v>244</v>
      </c>
      <c r="E45" s="110">
        <v>1078</v>
      </c>
      <c r="F45" s="105">
        <v>0.25</v>
      </c>
      <c r="G45" s="96"/>
      <c r="H45" s="96"/>
      <c r="I45" s="96"/>
      <c r="J45" s="96"/>
      <c r="K45" s="96"/>
      <c r="L45" s="96"/>
      <c r="M45" s="96"/>
      <c r="N45" s="96"/>
      <c r="O45" s="96"/>
      <c r="P45" s="96"/>
      <c r="Q45" s="96"/>
      <c r="R45" s="96"/>
      <c r="S45" s="96"/>
      <c r="T45" s="96"/>
      <c r="U45" s="96"/>
      <c r="V45" s="96"/>
      <c r="W45" s="96"/>
      <c r="X45" s="96"/>
      <c r="Y45" s="96"/>
      <c r="Z45" s="96"/>
      <c r="AA45" s="96"/>
      <c r="AB45" s="96"/>
      <c r="AC45" s="96"/>
      <c r="AD45" s="96"/>
    </row>
    <row r="46" spans="1:30" ht="15" thickBot="1" x14ac:dyDescent="0.4">
      <c r="A46" s="249"/>
      <c r="B46" s="109" t="s">
        <v>258</v>
      </c>
      <c r="C46" s="109" t="s">
        <v>246</v>
      </c>
      <c r="D46" s="109" t="s">
        <v>244</v>
      </c>
      <c r="E46" s="110">
        <v>1045</v>
      </c>
      <c r="F46" s="105">
        <v>0.24</v>
      </c>
      <c r="G46" s="96"/>
      <c r="H46" s="96"/>
      <c r="I46" s="96"/>
      <c r="J46" s="96"/>
      <c r="K46" s="96"/>
      <c r="L46" s="96"/>
      <c r="M46" s="96"/>
      <c r="N46" s="96"/>
      <c r="O46" s="96"/>
      <c r="P46" s="96"/>
      <c r="Q46" s="96"/>
      <c r="R46" s="96"/>
      <c r="S46" s="96"/>
      <c r="T46" s="96"/>
      <c r="U46" s="96"/>
      <c r="V46" s="96"/>
      <c r="W46" s="96"/>
      <c r="X46" s="96"/>
      <c r="Y46" s="96"/>
      <c r="Z46" s="96"/>
      <c r="AA46" s="96"/>
      <c r="AB46" s="96"/>
      <c r="AC46" s="96"/>
      <c r="AD46" s="96"/>
    </row>
    <row r="47" spans="1:30" ht="31.5" customHeight="1" x14ac:dyDescent="0.35">
      <c r="A47" s="247" t="s">
        <v>262</v>
      </c>
      <c r="B47" s="91" t="s">
        <v>215</v>
      </c>
      <c r="C47" s="91" t="s">
        <v>675</v>
      </c>
      <c r="D47" s="91" t="s">
        <v>244</v>
      </c>
      <c r="E47" s="108">
        <v>1315110</v>
      </c>
      <c r="F47" s="104">
        <v>48.3</v>
      </c>
      <c r="G47" s="96"/>
      <c r="H47" s="96"/>
      <c r="I47" s="96"/>
      <c r="J47" s="96"/>
      <c r="K47" s="96"/>
      <c r="L47" s="96"/>
      <c r="M47" s="96"/>
      <c r="N47" s="96"/>
      <c r="O47" s="96"/>
      <c r="P47" s="96"/>
      <c r="Q47" s="96"/>
      <c r="R47" s="96"/>
      <c r="S47" s="96"/>
      <c r="T47" s="96"/>
      <c r="U47" s="96"/>
      <c r="V47" s="96"/>
      <c r="W47" s="96"/>
      <c r="X47" s="96"/>
      <c r="Y47" s="96"/>
      <c r="Z47" s="96"/>
      <c r="AA47" s="96"/>
      <c r="AB47" s="96"/>
      <c r="AC47" s="96"/>
      <c r="AD47" s="96"/>
    </row>
    <row r="48" spans="1:30" ht="28" x14ac:dyDescent="0.35">
      <c r="A48" s="248"/>
      <c r="B48" s="101" t="s">
        <v>216</v>
      </c>
      <c r="C48" s="109" t="s">
        <v>245</v>
      </c>
      <c r="D48" s="109" t="s">
        <v>249</v>
      </c>
      <c r="E48" s="110">
        <v>926784</v>
      </c>
      <c r="F48" s="105">
        <v>34.04</v>
      </c>
      <c r="G48" s="96"/>
      <c r="H48" s="96"/>
      <c r="I48" s="96"/>
      <c r="J48" s="96"/>
      <c r="K48" s="96"/>
      <c r="L48" s="96"/>
      <c r="M48" s="96"/>
      <c r="N48" s="96"/>
      <c r="O48" s="96"/>
      <c r="P48" s="96"/>
      <c r="Q48" s="96"/>
      <c r="R48" s="96"/>
      <c r="S48" s="96"/>
      <c r="T48" s="96"/>
      <c r="U48" s="96"/>
      <c r="V48" s="96"/>
      <c r="W48" s="96"/>
      <c r="X48" s="96"/>
      <c r="Y48" s="96"/>
      <c r="Z48" s="96"/>
      <c r="AA48" s="96"/>
      <c r="AB48" s="96"/>
      <c r="AC48" s="96"/>
      <c r="AD48" s="96"/>
    </row>
    <row r="49" spans="1:30" x14ac:dyDescent="0.35">
      <c r="A49" s="248"/>
      <c r="B49" s="101" t="s">
        <v>218</v>
      </c>
      <c r="C49" s="109" t="s">
        <v>246</v>
      </c>
      <c r="D49" s="109" t="s">
        <v>244</v>
      </c>
      <c r="E49" s="110">
        <v>382479</v>
      </c>
      <c r="F49" s="105">
        <v>14.05</v>
      </c>
      <c r="G49" s="96"/>
      <c r="H49" s="96"/>
      <c r="I49" s="96"/>
      <c r="J49" s="96"/>
      <c r="K49" s="96"/>
      <c r="L49" s="96"/>
      <c r="M49" s="96"/>
      <c r="N49" s="96"/>
      <c r="O49" s="96"/>
      <c r="P49" s="96"/>
      <c r="Q49" s="96"/>
      <c r="R49" s="96"/>
      <c r="S49" s="96"/>
      <c r="T49" s="96"/>
      <c r="U49" s="96"/>
      <c r="V49" s="96"/>
      <c r="W49" s="96"/>
      <c r="X49" s="96"/>
      <c r="Y49" s="96"/>
      <c r="Z49" s="96"/>
      <c r="AA49" s="96"/>
      <c r="AB49" s="96"/>
      <c r="AC49" s="96"/>
      <c r="AD49" s="96"/>
    </row>
    <row r="50" spans="1:30" x14ac:dyDescent="0.35">
      <c r="A50" s="248"/>
      <c r="B50" s="109" t="s">
        <v>251</v>
      </c>
      <c r="C50" s="101" t="s">
        <v>247</v>
      </c>
      <c r="D50" s="101" t="s">
        <v>244</v>
      </c>
      <c r="E50" s="110">
        <v>34181</v>
      </c>
      <c r="F50" s="105">
        <v>1.26</v>
      </c>
      <c r="G50" s="96"/>
      <c r="H50" s="96"/>
      <c r="I50" s="96"/>
      <c r="J50" s="96"/>
      <c r="K50" s="96"/>
      <c r="L50" s="96"/>
      <c r="M50" s="96"/>
      <c r="N50" s="96"/>
      <c r="O50" s="96"/>
      <c r="P50" s="96"/>
      <c r="Q50" s="96"/>
      <c r="R50" s="96"/>
      <c r="S50" s="96"/>
      <c r="T50" s="96"/>
      <c r="U50" s="96"/>
      <c r="V50" s="96"/>
      <c r="W50" s="96"/>
      <c r="X50" s="96"/>
      <c r="Y50" s="96"/>
      <c r="Z50" s="96"/>
      <c r="AA50" s="96"/>
      <c r="AB50" s="96"/>
      <c r="AC50" s="96"/>
      <c r="AD50" s="96"/>
    </row>
    <row r="51" spans="1:30" ht="28" x14ac:dyDescent="0.35">
      <c r="A51" s="248"/>
      <c r="B51" s="101" t="s">
        <v>252</v>
      </c>
      <c r="C51" s="109" t="s">
        <v>245</v>
      </c>
      <c r="D51" s="109" t="s">
        <v>253</v>
      </c>
      <c r="E51" s="110">
        <v>32595</v>
      </c>
      <c r="F51" s="105">
        <v>1.2</v>
      </c>
      <c r="G51" s="96"/>
      <c r="H51" s="96"/>
      <c r="I51" s="96"/>
      <c r="J51" s="96"/>
      <c r="K51" s="96"/>
      <c r="L51" s="96"/>
      <c r="M51" s="96"/>
      <c r="N51" s="96"/>
      <c r="O51" s="96"/>
      <c r="P51" s="96"/>
      <c r="Q51" s="96"/>
      <c r="R51" s="96"/>
      <c r="S51" s="96"/>
      <c r="T51" s="96"/>
      <c r="U51" s="96"/>
      <c r="V51" s="96"/>
      <c r="W51" s="96"/>
      <c r="X51" s="96"/>
      <c r="Y51" s="96"/>
      <c r="Z51" s="96"/>
      <c r="AA51" s="96"/>
      <c r="AB51" s="96"/>
      <c r="AC51" s="96"/>
      <c r="AD51" s="96"/>
    </row>
    <row r="52" spans="1:30" x14ac:dyDescent="0.35">
      <c r="A52" s="248"/>
      <c r="B52" s="101" t="s">
        <v>256</v>
      </c>
      <c r="C52" s="101" t="s">
        <v>248</v>
      </c>
      <c r="D52" s="101" t="s">
        <v>244</v>
      </c>
      <c r="E52" s="110">
        <v>12707</v>
      </c>
      <c r="F52" s="105">
        <v>0.47</v>
      </c>
      <c r="G52" s="96"/>
      <c r="H52" s="96"/>
      <c r="I52" s="96"/>
      <c r="J52" s="96"/>
      <c r="K52" s="96"/>
      <c r="L52" s="96"/>
      <c r="M52" s="96"/>
      <c r="N52" s="96"/>
      <c r="O52" s="96"/>
      <c r="P52" s="96"/>
      <c r="Q52" s="96"/>
      <c r="R52" s="96"/>
      <c r="S52" s="96"/>
      <c r="T52" s="96"/>
      <c r="U52" s="96"/>
      <c r="V52" s="96"/>
      <c r="W52" s="96"/>
      <c r="X52" s="96"/>
      <c r="Y52" s="96"/>
      <c r="Z52" s="96"/>
      <c r="AA52" s="96"/>
      <c r="AB52" s="96"/>
      <c r="AC52" s="96"/>
      <c r="AD52" s="96"/>
    </row>
    <row r="53" spans="1:30" x14ac:dyDescent="0.35">
      <c r="A53" s="248"/>
      <c r="B53" s="101" t="s">
        <v>258</v>
      </c>
      <c r="C53" s="101" t="s">
        <v>246</v>
      </c>
      <c r="D53" s="101" t="s">
        <v>244</v>
      </c>
      <c r="E53" s="110">
        <v>7922</v>
      </c>
      <c r="F53" s="105">
        <v>0.28999999999999998</v>
      </c>
      <c r="G53" s="96"/>
      <c r="H53" s="96"/>
      <c r="I53" s="96"/>
      <c r="J53" s="96"/>
      <c r="K53" s="96"/>
      <c r="L53" s="96"/>
      <c r="M53" s="96"/>
      <c r="N53" s="96"/>
      <c r="O53" s="96"/>
      <c r="P53" s="96"/>
      <c r="Q53" s="96"/>
      <c r="R53" s="96"/>
      <c r="S53" s="96"/>
      <c r="T53" s="96"/>
      <c r="U53" s="96"/>
      <c r="V53" s="96"/>
      <c r="W53" s="96"/>
      <c r="X53" s="96"/>
      <c r="Y53" s="96"/>
      <c r="Z53" s="96"/>
      <c r="AA53" s="96"/>
      <c r="AB53" s="96"/>
      <c r="AC53" s="96"/>
      <c r="AD53" s="96"/>
    </row>
    <row r="54" spans="1:30" x14ac:dyDescent="0.35">
      <c r="A54" s="248"/>
      <c r="B54" s="109" t="s">
        <v>254</v>
      </c>
      <c r="C54" s="109" t="s">
        <v>248</v>
      </c>
      <c r="D54" s="109" t="s">
        <v>244</v>
      </c>
      <c r="E54" s="110">
        <v>6662</v>
      </c>
      <c r="F54" s="105">
        <v>0.24</v>
      </c>
      <c r="G54" s="96"/>
      <c r="H54" s="96"/>
      <c r="I54" s="96"/>
      <c r="J54" s="96"/>
      <c r="K54" s="96"/>
      <c r="L54" s="96"/>
      <c r="M54" s="96"/>
      <c r="N54" s="96"/>
      <c r="O54" s="96"/>
      <c r="P54" s="96"/>
      <c r="Q54" s="96"/>
      <c r="R54" s="96"/>
      <c r="S54" s="96"/>
      <c r="T54" s="96"/>
      <c r="U54" s="96"/>
      <c r="V54" s="96"/>
      <c r="W54" s="96"/>
      <c r="X54" s="96"/>
      <c r="Y54" s="96"/>
      <c r="Z54" s="96"/>
      <c r="AA54" s="96"/>
      <c r="AB54" s="96"/>
      <c r="AC54" s="96"/>
      <c r="AD54" s="96"/>
    </row>
    <row r="55" spans="1:30" ht="15" thickBot="1" x14ac:dyDescent="0.4">
      <c r="A55" s="249"/>
      <c r="B55" s="101" t="s">
        <v>257</v>
      </c>
      <c r="C55" s="101" t="s">
        <v>248</v>
      </c>
      <c r="D55" s="101" t="s">
        <v>244</v>
      </c>
      <c r="E55" s="110">
        <v>4552</v>
      </c>
      <c r="F55" s="105">
        <v>0.17</v>
      </c>
      <c r="G55" s="96"/>
      <c r="H55" s="96"/>
      <c r="I55" s="96"/>
      <c r="J55" s="96"/>
      <c r="K55" s="96"/>
      <c r="L55" s="96"/>
      <c r="M55" s="96"/>
      <c r="N55" s="96"/>
      <c r="O55" s="96"/>
      <c r="P55" s="96"/>
      <c r="Q55" s="96"/>
      <c r="R55" s="96"/>
      <c r="S55" s="96"/>
      <c r="T55" s="96"/>
      <c r="U55" s="96"/>
      <c r="V55" s="96"/>
      <c r="W55" s="96"/>
      <c r="X55" s="96"/>
      <c r="Y55" s="96"/>
      <c r="Z55" s="96"/>
      <c r="AA55" s="96"/>
      <c r="AB55" s="96"/>
      <c r="AC55" s="96"/>
      <c r="AD55" s="96"/>
    </row>
    <row r="56" spans="1:30" ht="30.75" customHeight="1" x14ac:dyDescent="0.35">
      <c r="A56" s="247" t="s">
        <v>263</v>
      </c>
      <c r="B56" s="91" t="s">
        <v>215</v>
      </c>
      <c r="C56" s="91" t="s">
        <v>675</v>
      </c>
      <c r="D56" s="91" t="s">
        <v>244</v>
      </c>
      <c r="E56" s="108">
        <v>2247978</v>
      </c>
      <c r="F56" s="104">
        <v>52.74</v>
      </c>
      <c r="G56" s="96"/>
      <c r="H56" s="96"/>
      <c r="I56" s="96"/>
      <c r="J56" s="96"/>
      <c r="K56" s="96"/>
      <c r="L56" s="96"/>
      <c r="M56" s="96"/>
      <c r="N56" s="96"/>
      <c r="O56" s="96"/>
      <c r="P56" s="96"/>
      <c r="Q56" s="96"/>
      <c r="R56" s="96"/>
      <c r="S56" s="96"/>
      <c r="T56" s="96"/>
      <c r="U56" s="96"/>
      <c r="V56" s="96"/>
      <c r="W56" s="96"/>
      <c r="X56" s="96"/>
      <c r="Y56" s="96"/>
      <c r="Z56" s="96"/>
      <c r="AA56" s="96"/>
      <c r="AB56" s="96"/>
      <c r="AC56" s="96"/>
      <c r="AD56" s="96"/>
    </row>
    <row r="57" spans="1:30" ht="29.25" customHeight="1" x14ac:dyDescent="0.35">
      <c r="A57" s="248"/>
      <c r="B57" s="101" t="s">
        <v>216</v>
      </c>
      <c r="C57" s="109" t="s">
        <v>245</v>
      </c>
      <c r="D57" s="109" t="s">
        <v>249</v>
      </c>
      <c r="E57" s="110">
        <v>1313849</v>
      </c>
      <c r="F57" s="105">
        <v>30.82</v>
      </c>
      <c r="G57" s="96"/>
      <c r="H57" s="96"/>
      <c r="I57" s="96"/>
      <c r="J57" s="96"/>
      <c r="K57" s="96"/>
      <c r="L57" s="96"/>
      <c r="M57" s="96"/>
      <c r="N57" s="96"/>
      <c r="O57" s="96"/>
      <c r="P57" s="96"/>
      <c r="Q57" s="96"/>
      <c r="R57" s="96"/>
      <c r="S57" s="96"/>
      <c r="T57" s="96"/>
      <c r="U57" s="96"/>
      <c r="V57" s="96"/>
      <c r="W57" s="96"/>
      <c r="X57" s="96"/>
      <c r="Y57" s="96"/>
      <c r="Z57" s="96"/>
      <c r="AA57" s="96"/>
      <c r="AB57" s="96"/>
      <c r="AC57" s="96"/>
      <c r="AD57" s="96"/>
    </row>
    <row r="58" spans="1:30" x14ac:dyDescent="0.35">
      <c r="A58" s="248"/>
      <c r="B58" s="101" t="s">
        <v>218</v>
      </c>
      <c r="C58" s="109" t="s">
        <v>246</v>
      </c>
      <c r="D58" s="109" t="s">
        <v>244</v>
      </c>
      <c r="E58" s="110">
        <v>562255</v>
      </c>
      <c r="F58" s="105">
        <v>13.19</v>
      </c>
      <c r="G58" s="96"/>
      <c r="H58" s="96"/>
      <c r="I58" s="96"/>
      <c r="J58" s="96"/>
      <c r="K58" s="96"/>
      <c r="L58" s="96"/>
      <c r="M58" s="96"/>
      <c r="N58" s="96"/>
      <c r="O58" s="96"/>
      <c r="P58" s="96"/>
      <c r="Q58" s="96"/>
      <c r="R58" s="96"/>
      <c r="S58" s="96"/>
      <c r="T58" s="96"/>
      <c r="U58" s="96"/>
      <c r="V58" s="96"/>
      <c r="W58" s="96"/>
      <c r="X58" s="96"/>
      <c r="Y58" s="96"/>
      <c r="Z58" s="96"/>
      <c r="AA58" s="96"/>
      <c r="AB58" s="96"/>
      <c r="AC58" s="96"/>
      <c r="AD58" s="96"/>
    </row>
    <row r="59" spans="1:30" x14ac:dyDescent="0.35">
      <c r="A59" s="248"/>
      <c r="B59" s="109" t="s">
        <v>251</v>
      </c>
      <c r="C59" s="101" t="s">
        <v>247</v>
      </c>
      <c r="D59" s="101" t="s">
        <v>244</v>
      </c>
      <c r="E59" s="110">
        <v>52551</v>
      </c>
      <c r="F59" s="105">
        <v>1.23</v>
      </c>
      <c r="G59" s="96"/>
      <c r="H59" s="96"/>
      <c r="I59" s="96"/>
      <c r="J59" s="96"/>
      <c r="K59" s="96"/>
      <c r="L59" s="96"/>
      <c r="M59" s="96"/>
      <c r="N59" s="96"/>
      <c r="O59" s="96"/>
      <c r="P59" s="96"/>
      <c r="Q59" s="96"/>
      <c r="R59" s="96"/>
      <c r="S59" s="96"/>
      <c r="T59" s="96"/>
      <c r="U59" s="96"/>
      <c r="V59" s="96"/>
      <c r="W59" s="96"/>
      <c r="X59" s="96"/>
      <c r="Y59" s="96"/>
      <c r="Z59" s="96"/>
      <c r="AA59" s="96"/>
      <c r="AB59" s="96"/>
      <c r="AC59" s="96"/>
      <c r="AD59" s="96"/>
    </row>
    <row r="60" spans="1:30" ht="28" x14ac:dyDescent="0.35">
      <c r="A60" s="248"/>
      <c r="B60" s="101" t="s">
        <v>252</v>
      </c>
      <c r="C60" s="109" t="s">
        <v>245</v>
      </c>
      <c r="D60" s="109" t="s">
        <v>253</v>
      </c>
      <c r="E60" s="110">
        <v>40436</v>
      </c>
      <c r="F60" s="105">
        <v>0.95</v>
      </c>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1:30" x14ac:dyDescent="0.35">
      <c r="A61" s="248"/>
      <c r="B61" s="101" t="s">
        <v>256</v>
      </c>
      <c r="C61" s="101" t="s">
        <v>248</v>
      </c>
      <c r="D61" s="101" t="s">
        <v>244</v>
      </c>
      <c r="E61" s="110">
        <v>27624</v>
      </c>
      <c r="F61" s="105">
        <v>0.65</v>
      </c>
      <c r="G61" s="96"/>
      <c r="H61" s="96"/>
      <c r="I61" s="96"/>
      <c r="J61" s="96"/>
      <c r="K61" s="96"/>
      <c r="L61" s="96"/>
      <c r="M61" s="96"/>
      <c r="N61" s="96"/>
      <c r="O61" s="96"/>
      <c r="P61" s="96"/>
      <c r="Q61" s="96"/>
      <c r="R61" s="96"/>
      <c r="S61" s="96"/>
      <c r="T61" s="96"/>
      <c r="U61" s="96"/>
      <c r="V61" s="96"/>
      <c r="W61" s="96"/>
      <c r="X61" s="96"/>
      <c r="Y61" s="96"/>
      <c r="Z61" s="96"/>
      <c r="AA61" s="96"/>
      <c r="AB61" s="96"/>
      <c r="AC61" s="96"/>
      <c r="AD61" s="96"/>
    </row>
    <row r="62" spans="1:30" x14ac:dyDescent="0.35">
      <c r="A62" s="248"/>
      <c r="B62" s="109" t="s">
        <v>258</v>
      </c>
      <c r="C62" s="109" t="s">
        <v>246</v>
      </c>
      <c r="D62" s="109" t="s">
        <v>244</v>
      </c>
      <c r="E62" s="110">
        <v>7089</v>
      </c>
      <c r="F62" s="105">
        <v>0.17</v>
      </c>
      <c r="G62" s="96"/>
      <c r="H62" s="96"/>
      <c r="I62" s="96"/>
      <c r="J62" s="96"/>
      <c r="K62" s="96"/>
      <c r="L62" s="96"/>
      <c r="M62" s="96"/>
      <c r="N62" s="96"/>
      <c r="O62" s="96"/>
      <c r="P62" s="96"/>
      <c r="Q62" s="96"/>
      <c r="R62" s="96"/>
      <c r="S62" s="96"/>
      <c r="T62" s="96"/>
      <c r="U62" s="96"/>
      <c r="V62" s="96"/>
      <c r="W62" s="96"/>
      <c r="X62" s="96"/>
      <c r="Y62" s="96"/>
      <c r="Z62" s="96"/>
      <c r="AA62" s="96"/>
      <c r="AB62" s="96"/>
      <c r="AC62" s="96"/>
      <c r="AD62" s="96"/>
    </row>
    <row r="63" spans="1:30" x14ac:dyDescent="0.35">
      <c r="A63" s="248"/>
      <c r="B63" s="101" t="s">
        <v>254</v>
      </c>
      <c r="C63" s="101" t="s">
        <v>248</v>
      </c>
      <c r="D63" s="101" t="s">
        <v>244</v>
      </c>
      <c r="E63" s="110">
        <v>5705</v>
      </c>
      <c r="F63" s="105">
        <v>0.13</v>
      </c>
      <c r="G63" s="96"/>
      <c r="H63" s="96"/>
      <c r="I63" s="96"/>
      <c r="J63" s="96"/>
      <c r="K63" s="96"/>
      <c r="L63" s="96"/>
      <c r="M63" s="96"/>
      <c r="N63" s="96"/>
      <c r="O63" s="96"/>
      <c r="P63" s="96"/>
      <c r="Q63" s="96"/>
      <c r="R63" s="96"/>
      <c r="S63" s="96"/>
      <c r="T63" s="96"/>
      <c r="U63" s="96"/>
      <c r="V63" s="96"/>
      <c r="W63" s="96"/>
      <c r="X63" s="96"/>
      <c r="Y63" s="96"/>
      <c r="Z63" s="96"/>
      <c r="AA63" s="96"/>
      <c r="AB63" s="96"/>
      <c r="AC63" s="96"/>
      <c r="AD63" s="96"/>
    </row>
    <row r="64" spans="1:30" ht="15" thickBot="1" x14ac:dyDescent="0.4">
      <c r="A64" s="249"/>
      <c r="B64" s="101" t="s">
        <v>257</v>
      </c>
      <c r="C64" s="101" t="s">
        <v>248</v>
      </c>
      <c r="D64" s="101" t="s">
        <v>244</v>
      </c>
      <c r="E64" s="110">
        <v>5141</v>
      </c>
      <c r="F64" s="105">
        <v>0.12</v>
      </c>
      <c r="G64" s="96"/>
      <c r="H64" s="96"/>
      <c r="I64" s="96"/>
      <c r="J64" s="96"/>
      <c r="K64" s="96"/>
      <c r="L64" s="96"/>
      <c r="M64" s="96"/>
      <c r="N64" s="96"/>
      <c r="O64" s="96"/>
      <c r="P64" s="96"/>
      <c r="Q64" s="96"/>
      <c r="R64" s="96"/>
      <c r="S64" s="96"/>
      <c r="T64" s="96"/>
      <c r="U64" s="96"/>
      <c r="V64" s="96"/>
      <c r="W64" s="96"/>
      <c r="X64" s="96"/>
      <c r="Y64" s="96"/>
      <c r="Z64" s="96"/>
      <c r="AA64" s="96"/>
      <c r="AB64" s="96"/>
      <c r="AC64" s="96"/>
      <c r="AD64" s="96"/>
    </row>
    <row r="65" spans="1:30" ht="30" customHeight="1" x14ac:dyDescent="0.35">
      <c r="A65" s="247" t="s">
        <v>264</v>
      </c>
      <c r="B65" s="91" t="s">
        <v>215</v>
      </c>
      <c r="C65" s="91" t="s">
        <v>675</v>
      </c>
      <c r="D65" s="91" t="s">
        <v>244</v>
      </c>
      <c r="E65" s="108">
        <v>809787</v>
      </c>
      <c r="F65" s="104">
        <v>60.17</v>
      </c>
      <c r="G65" s="96"/>
      <c r="H65" s="96"/>
      <c r="I65" s="96"/>
      <c r="J65" s="96"/>
      <c r="K65" s="96"/>
      <c r="L65" s="96"/>
      <c r="M65" s="96"/>
      <c r="N65" s="96"/>
      <c r="O65" s="96"/>
      <c r="P65" s="96"/>
      <c r="Q65" s="96"/>
      <c r="R65" s="96"/>
      <c r="S65" s="96"/>
      <c r="T65" s="96"/>
      <c r="U65" s="96"/>
      <c r="V65" s="96"/>
      <c r="W65" s="96"/>
      <c r="X65" s="96"/>
      <c r="Y65" s="96"/>
      <c r="Z65" s="96"/>
      <c r="AA65" s="96"/>
      <c r="AB65" s="96"/>
      <c r="AC65" s="96"/>
      <c r="AD65" s="96"/>
    </row>
    <row r="66" spans="1:30" ht="28" x14ac:dyDescent="0.35">
      <c r="A66" s="248"/>
      <c r="B66" s="101" t="s">
        <v>216</v>
      </c>
      <c r="C66" s="109" t="s">
        <v>245</v>
      </c>
      <c r="D66" s="109" t="s">
        <v>249</v>
      </c>
      <c r="E66" s="110">
        <v>339335</v>
      </c>
      <c r="F66" s="105">
        <v>25.21</v>
      </c>
      <c r="G66" s="96"/>
      <c r="H66" s="96"/>
      <c r="I66" s="96"/>
      <c r="J66" s="96"/>
      <c r="K66" s="96"/>
      <c r="L66" s="96"/>
      <c r="M66" s="96"/>
      <c r="N66" s="96"/>
      <c r="O66" s="96"/>
      <c r="P66" s="96"/>
      <c r="Q66" s="96"/>
      <c r="R66" s="96"/>
      <c r="S66" s="96"/>
      <c r="T66" s="96"/>
      <c r="U66" s="96"/>
      <c r="V66" s="96"/>
      <c r="W66" s="96"/>
      <c r="X66" s="96"/>
      <c r="Y66" s="96"/>
      <c r="Z66" s="96"/>
      <c r="AA66" s="96"/>
      <c r="AB66" s="96"/>
      <c r="AC66" s="96"/>
      <c r="AD66" s="96"/>
    </row>
    <row r="67" spans="1:30" x14ac:dyDescent="0.35">
      <c r="A67" s="248"/>
      <c r="B67" s="101" t="s">
        <v>218</v>
      </c>
      <c r="C67" s="109" t="s">
        <v>246</v>
      </c>
      <c r="D67" s="109" t="s">
        <v>244</v>
      </c>
      <c r="E67" s="110">
        <v>153488</v>
      </c>
      <c r="F67" s="105">
        <v>11.4</v>
      </c>
      <c r="G67" s="96"/>
      <c r="H67" s="96"/>
      <c r="I67" s="96"/>
      <c r="J67" s="96"/>
      <c r="K67" s="96"/>
      <c r="L67" s="96"/>
      <c r="M67" s="96"/>
      <c r="N67" s="96"/>
      <c r="O67" s="96"/>
      <c r="P67" s="96"/>
      <c r="Q67" s="96"/>
      <c r="R67" s="96"/>
      <c r="S67" s="96"/>
      <c r="T67" s="96"/>
      <c r="U67" s="96"/>
      <c r="V67" s="96"/>
      <c r="W67" s="96"/>
      <c r="X67" s="96"/>
      <c r="Y67" s="96"/>
      <c r="Z67" s="96"/>
      <c r="AA67" s="96"/>
      <c r="AB67" s="96"/>
      <c r="AC67" s="96"/>
      <c r="AD67" s="96"/>
    </row>
    <row r="68" spans="1:30" x14ac:dyDescent="0.35">
      <c r="A68" s="248"/>
      <c r="B68" s="109" t="s">
        <v>251</v>
      </c>
      <c r="C68" s="101" t="s">
        <v>247</v>
      </c>
      <c r="D68" s="101" t="s">
        <v>244</v>
      </c>
      <c r="E68" s="110">
        <v>12514</v>
      </c>
      <c r="F68" s="105">
        <v>0.93</v>
      </c>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1:30" ht="28" x14ac:dyDescent="0.35">
      <c r="A69" s="248"/>
      <c r="B69" s="101" t="s">
        <v>252</v>
      </c>
      <c r="C69" s="101" t="s">
        <v>245</v>
      </c>
      <c r="D69" s="109" t="s">
        <v>253</v>
      </c>
      <c r="E69" s="110">
        <v>12280</v>
      </c>
      <c r="F69" s="105">
        <v>0.91</v>
      </c>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1:30" x14ac:dyDescent="0.35">
      <c r="A70" s="248"/>
      <c r="B70" s="101" t="s">
        <v>256</v>
      </c>
      <c r="C70" s="109" t="s">
        <v>248</v>
      </c>
      <c r="D70" s="109" t="s">
        <v>244</v>
      </c>
      <c r="E70" s="110">
        <v>11452</v>
      </c>
      <c r="F70" s="105">
        <v>0.85</v>
      </c>
      <c r="G70" s="96"/>
      <c r="H70" s="96"/>
      <c r="I70" s="96"/>
      <c r="J70" s="96"/>
      <c r="K70" s="96"/>
      <c r="L70" s="96"/>
      <c r="M70" s="96"/>
      <c r="N70" s="96"/>
      <c r="O70" s="96"/>
      <c r="P70" s="96"/>
      <c r="Q70" s="96"/>
      <c r="R70" s="96"/>
      <c r="S70" s="96"/>
      <c r="T70" s="96"/>
      <c r="U70" s="96"/>
      <c r="V70" s="96"/>
      <c r="W70" s="96"/>
      <c r="X70" s="96"/>
      <c r="Y70" s="96"/>
      <c r="Z70" s="96"/>
      <c r="AA70" s="96"/>
      <c r="AB70" s="96"/>
      <c r="AC70" s="96"/>
      <c r="AD70" s="96"/>
    </row>
    <row r="71" spans="1:30" x14ac:dyDescent="0.35">
      <c r="A71" s="248"/>
      <c r="B71" s="109" t="s">
        <v>258</v>
      </c>
      <c r="C71" s="109" t="s">
        <v>246</v>
      </c>
      <c r="D71" s="109" t="s">
        <v>244</v>
      </c>
      <c r="E71" s="110">
        <v>3344</v>
      </c>
      <c r="F71" s="105">
        <v>0.25</v>
      </c>
      <c r="G71" s="96"/>
      <c r="H71" s="96"/>
      <c r="I71" s="96"/>
      <c r="J71" s="96"/>
      <c r="K71" s="96"/>
      <c r="L71" s="96"/>
      <c r="M71" s="96"/>
      <c r="N71" s="96"/>
      <c r="O71" s="96"/>
      <c r="P71" s="96"/>
      <c r="Q71" s="96"/>
      <c r="R71" s="96"/>
      <c r="S71" s="96"/>
      <c r="T71" s="96"/>
      <c r="U71" s="96"/>
      <c r="V71" s="96"/>
      <c r="W71" s="96"/>
      <c r="X71" s="96"/>
      <c r="Y71" s="96"/>
      <c r="Z71" s="96"/>
      <c r="AA71" s="96"/>
      <c r="AB71" s="96"/>
      <c r="AC71" s="96"/>
      <c r="AD71" s="96"/>
    </row>
    <row r="72" spans="1:30" x14ac:dyDescent="0.35">
      <c r="A72" s="248"/>
      <c r="B72" s="101" t="s">
        <v>254</v>
      </c>
      <c r="C72" s="101" t="s">
        <v>248</v>
      </c>
      <c r="D72" s="101" t="s">
        <v>244</v>
      </c>
      <c r="E72" s="110">
        <v>2334</v>
      </c>
      <c r="F72" s="105">
        <v>0.17</v>
      </c>
      <c r="G72" s="96"/>
      <c r="H72" s="96"/>
      <c r="I72" s="96"/>
      <c r="J72" s="96"/>
      <c r="K72" s="96"/>
      <c r="L72" s="96"/>
      <c r="M72" s="96"/>
      <c r="N72" s="96"/>
      <c r="O72" s="96"/>
      <c r="P72" s="96"/>
      <c r="Q72" s="96"/>
      <c r="R72" s="96"/>
      <c r="S72" s="96"/>
      <c r="T72" s="96"/>
      <c r="U72" s="96"/>
      <c r="V72" s="96"/>
      <c r="W72" s="96"/>
      <c r="X72" s="96"/>
      <c r="Y72" s="96"/>
      <c r="Z72" s="96"/>
      <c r="AA72" s="96"/>
      <c r="AB72" s="96"/>
      <c r="AC72" s="96"/>
      <c r="AD72" s="96"/>
    </row>
    <row r="73" spans="1:30" ht="15" thickBot="1" x14ac:dyDescent="0.4">
      <c r="A73" s="249"/>
      <c r="B73" s="101" t="s">
        <v>257</v>
      </c>
      <c r="C73" s="101" t="s">
        <v>248</v>
      </c>
      <c r="D73" s="101" t="s">
        <v>244</v>
      </c>
      <c r="E73" s="110">
        <v>1322</v>
      </c>
      <c r="F73" s="105">
        <v>0.1</v>
      </c>
      <c r="G73" s="96"/>
      <c r="H73" s="96"/>
      <c r="I73" s="96"/>
      <c r="J73" s="96"/>
      <c r="K73" s="96"/>
      <c r="L73" s="96"/>
      <c r="M73" s="96"/>
      <c r="N73" s="96"/>
      <c r="O73" s="96"/>
      <c r="P73" s="96"/>
      <c r="Q73" s="96"/>
      <c r="R73" s="96"/>
      <c r="S73" s="96"/>
      <c r="T73" s="96"/>
      <c r="U73" s="96"/>
      <c r="V73" s="96"/>
      <c r="W73" s="96"/>
      <c r="X73" s="96"/>
      <c r="Y73" s="96"/>
      <c r="Z73" s="96"/>
      <c r="AA73" s="96"/>
      <c r="AB73" s="96"/>
      <c r="AC73" s="96"/>
      <c r="AD73" s="96"/>
    </row>
    <row r="74" spans="1:30" ht="30.75" customHeight="1" x14ac:dyDescent="0.35">
      <c r="A74" s="247" t="s">
        <v>265</v>
      </c>
      <c r="B74" s="91" t="s">
        <v>215</v>
      </c>
      <c r="C74" s="91" t="s">
        <v>675</v>
      </c>
      <c r="D74" s="91" t="s">
        <v>244</v>
      </c>
      <c r="E74" s="108">
        <v>803033</v>
      </c>
      <c r="F74" s="104">
        <v>45.05</v>
      </c>
      <c r="G74" s="96"/>
      <c r="H74" s="96"/>
      <c r="I74" s="96"/>
      <c r="J74" s="96"/>
      <c r="K74" s="96"/>
      <c r="L74" s="96"/>
      <c r="M74" s="96"/>
      <c r="N74" s="96"/>
      <c r="O74" s="96"/>
      <c r="P74" s="96"/>
      <c r="Q74" s="96"/>
      <c r="R74" s="96"/>
      <c r="S74" s="96"/>
      <c r="T74" s="96"/>
      <c r="U74" s="96"/>
      <c r="V74" s="96"/>
      <c r="W74" s="96"/>
      <c r="X74" s="96"/>
      <c r="Y74" s="96"/>
      <c r="Z74" s="96"/>
      <c r="AA74" s="96"/>
      <c r="AB74" s="96"/>
      <c r="AC74" s="96"/>
      <c r="AD74" s="96"/>
    </row>
    <row r="75" spans="1:30" ht="28" x14ac:dyDescent="0.35">
      <c r="A75" s="248"/>
      <c r="B75" s="101" t="s">
        <v>216</v>
      </c>
      <c r="C75" s="109" t="s">
        <v>245</v>
      </c>
      <c r="D75" s="109" t="s">
        <v>249</v>
      </c>
      <c r="E75" s="110">
        <v>645818</v>
      </c>
      <c r="F75" s="105">
        <v>36.229999999999997</v>
      </c>
      <c r="G75" s="96"/>
      <c r="H75" s="96"/>
      <c r="I75" s="96"/>
      <c r="J75" s="96"/>
      <c r="K75" s="96"/>
      <c r="L75" s="96"/>
      <c r="M75" s="96"/>
      <c r="N75" s="96"/>
      <c r="O75" s="96"/>
      <c r="P75" s="96"/>
      <c r="Q75" s="96"/>
      <c r="R75" s="96"/>
      <c r="S75" s="96"/>
      <c r="T75" s="96"/>
      <c r="U75" s="96"/>
      <c r="V75" s="96"/>
      <c r="W75" s="96"/>
      <c r="X75" s="96"/>
      <c r="Y75" s="96"/>
      <c r="Z75" s="96"/>
      <c r="AA75" s="96"/>
      <c r="AB75" s="96"/>
      <c r="AC75" s="96"/>
      <c r="AD75" s="96"/>
    </row>
    <row r="76" spans="1:30" x14ac:dyDescent="0.35">
      <c r="A76" s="248"/>
      <c r="B76" s="101" t="s">
        <v>218</v>
      </c>
      <c r="C76" s="109" t="s">
        <v>246</v>
      </c>
      <c r="D76" s="109" t="s">
        <v>244</v>
      </c>
      <c r="E76" s="110">
        <v>277925</v>
      </c>
      <c r="F76" s="105">
        <v>15.59</v>
      </c>
      <c r="G76" s="96"/>
      <c r="H76" s="96"/>
      <c r="I76" s="96"/>
      <c r="J76" s="96"/>
      <c r="K76" s="96"/>
      <c r="L76" s="96"/>
      <c r="M76" s="96"/>
      <c r="N76" s="96"/>
      <c r="O76" s="96"/>
      <c r="P76" s="96"/>
      <c r="Q76" s="96"/>
      <c r="R76" s="96"/>
      <c r="S76" s="96"/>
      <c r="T76" s="96"/>
      <c r="U76" s="96"/>
      <c r="V76" s="96"/>
      <c r="W76" s="96"/>
      <c r="X76" s="96"/>
      <c r="Y76" s="96"/>
      <c r="Z76" s="96"/>
      <c r="AA76" s="96"/>
      <c r="AB76" s="96"/>
      <c r="AC76" s="96"/>
      <c r="AD76" s="96"/>
    </row>
    <row r="77" spans="1:30" x14ac:dyDescent="0.35">
      <c r="A77" s="248"/>
      <c r="B77" s="109" t="s">
        <v>251</v>
      </c>
      <c r="C77" s="101" t="s">
        <v>247</v>
      </c>
      <c r="D77" s="101" t="s">
        <v>244</v>
      </c>
      <c r="E77" s="110">
        <v>21513</v>
      </c>
      <c r="F77" s="105">
        <v>1.21</v>
      </c>
      <c r="G77" s="96"/>
      <c r="H77" s="96"/>
      <c r="I77" s="96"/>
      <c r="J77" s="96"/>
      <c r="K77" s="96"/>
      <c r="L77" s="96"/>
      <c r="M77" s="96"/>
      <c r="N77" s="96"/>
      <c r="O77" s="96"/>
      <c r="P77" s="96"/>
      <c r="Q77" s="96"/>
      <c r="R77" s="96"/>
      <c r="S77" s="96"/>
      <c r="T77" s="96"/>
      <c r="U77" s="96"/>
      <c r="V77" s="96"/>
      <c r="W77" s="96"/>
      <c r="X77" s="96"/>
      <c r="Y77" s="96"/>
      <c r="Z77" s="96"/>
      <c r="AA77" s="96"/>
      <c r="AB77" s="96"/>
      <c r="AC77" s="96"/>
      <c r="AD77" s="96"/>
    </row>
    <row r="78" spans="1:30" ht="28" x14ac:dyDescent="0.35">
      <c r="A78" s="248"/>
      <c r="B78" s="101" t="s">
        <v>252</v>
      </c>
      <c r="C78" s="109" t="s">
        <v>245</v>
      </c>
      <c r="D78" s="109" t="s">
        <v>253</v>
      </c>
      <c r="E78" s="110">
        <v>17915</v>
      </c>
      <c r="F78" s="105">
        <v>1.01</v>
      </c>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x14ac:dyDescent="0.35">
      <c r="A79" s="248"/>
      <c r="B79" s="101" t="s">
        <v>256</v>
      </c>
      <c r="C79" s="101" t="s">
        <v>248</v>
      </c>
      <c r="D79" s="101" t="s">
        <v>244</v>
      </c>
      <c r="E79" s="110">
        <v>7813</v>
      </c>
      <c r="F79" s="105">
        <v>0.44</v>
      </c>
      <c r="G79" s="96"/>
      <c r="H79" s="96"/>
      <c r="I79" s="96"/>
      <c r="J79" s="96"/>
      <c r="K79" s="96"/>
      <c r="L79" s="96"/>
      <c r="M79" s="96"/>
      <c r="N79" s="96"/>
      <c r="O79" s="96"/>
      <c r="P79" s="96"/>
      <c r="Q79" s="96"/>
      <c r="R79" s="96"/>
      <c r="S79" s="96"/>
      <c r="T79" s="96"/>
      <c r="U79" s="96"/>
      <c r="V79" s="96"/>
      <c r="W79" s="96"/>
      <c r="X79" s="96"/>
      <c r="Y79" s="96"/>
      <c r="Z79" s="96"/>
      <c r="AA79" s="96"/>
      <c r="AB79" s="96"/>
      <c r="AC79" s="96"/>
      <c r="AD79" s="96"/>
    </row>
    <row r="80" spans="1:30" x14ac:dyDescent="0.35">
      <c r="A80" s="248"/>
      <c r="B80" s="101" t="s">
        <v>258</v>
      </c>
      <c r="C80" s="101" t="s">
        <v>246</v>
      </c>
      <c r="D80" s="101" t="s">
        <v>244</v>
      </c>
      <c r="E80" s="110">
        <v>3237</v>
      </c>
      <c r="F80" s="105">
        <v>0.18</v>
      </c>
      <c r="G80" s="96"/>
      <c r="H80" s="96"/>
      <c r="I80" s="96"/>
      <c r="J80" s="96"/>
      <c r="K80" s="96"/>
      <c r="L80" s="96"/>
      <c r="M80" s="96"/>
      <c r="N80" s="96"/>
      <c r="O80" s="96"/>
      <c r="P80" s="96"/>
      <c r="Q80" s="96"/>
      <c r="R80" s="96"/>
      <c r="S80" s="96"/>
      <c r="T80" s="96"/>
      <c r="U80" s="96"/>
      <c r="V80" s="96"/>
      <c r="W80" s="96"/>
      <c r="X80" s="96"/>
      <c r="Y80" s="96"/>
      <c r="Z80" s="96"/>
      <c r="AA80" s="96"/>
      <c r="AB80" s="96"/>
      <c r="AC80" s="96"/>
      <c r="AD80" s="96"/>
    </row>
    <row r="81" spans="1:30" x14ac:dyDescent="0.35">
      <c r="A81" s="248"/>
      <c r="B81" s="109" t="s">
        <v>254</v>
      </c>
      <c r="C81" s="109" t="s">
        <v>248</v>
      </c>
      <c r="D81" s="109" t="s">
        <v>244</v>
      </c>
      <c r="E81" s="110">
        <v>2854</v>
      </c>
      <c r="F81" s="105">
        <v>0.16</v>
      </c>
      <c r="G81" s="96"/>
      <c r="H81" s="96"/>
      <c r="I81" s="96"/>
      <c r="J81" s="96"/>
      <c r="K81" s="96"/>
      <c r="L81" s="96"/>
      <c r="M81" s="96"/>
      <c r="N81" s="96"/>
      <c r="O81" s="96"/>
      <c r="P81" s="96"/>
      <c r="Q81" s="96"/>
      <c r="R81" s="96"/>
      <c r="S81" s="96"/>
      <c r="T81" s="96"/>
      <c r="U81" s="96"/>
      <c r="V81" s="96"/>
      <c r="W81" s="96"/>
      <c r="X81" s="96"/>
      <c r="Y81" s="96"/>
      <c r="Z81" s="96"/>
      <c r="AA81" s="96"/>
      <c r="AB81" s="96"/>
      <c r="AC81" s="96"/>
      <c r="AD81" s="96"/>
    </row>
    <row r="82" spans="1:30" ht="15" thickBot="1" x14ac:dyDescent="0.4">
      <c r="A82" s="249"/>
      <c r="B82" s="101" t="s">
        <v>257</v>
      </c>
      <c r="C82" s="101" t="s">
        <v>248</v>
      </c>
      <c r="D82" s="101" t="s">
        <v>244</v>
      </c>
      <c r="E82" s="110">
        <v>2412</v>
      </c>
      <c r="F82" s="105">
        <v>0.14000000000000001</v>
      </c>
      <c r="G82" s="96"/>
      <c r="H82" s="96"/>
      <c r="I82" s="96"/>
      <c r="J82" s="96"/>
      <c r="K82" s="96"/>
      <c r="L82" s="96"/>
      <c r="M82" s="96"/>
      <c r="N82" s="96"/>
      <c r="O82" s="96"/>
      <c r="P82" s="96"/>
      <c r="Q82" s="96"/>
      <c r="R82" s="96"/>
      <c r="S82" s="96"/>
      <c r="T82" s="96"/>
      <c r="U82" s="96"/>
      <c r="V82" s="96"/>
      <c r="W82" s="96"/>
      <c r="X82" s="96"/>
      <c r="Y82" s="96"/>
      <c r="Z82" s="96"/>
      <c r="AA82" s="96"/>
      <c r="AB82" s="96"/>
      <c r="AC82" s="96"/>
      <c r="AD82" s="96"/>
    </row>
    <row r="83" spans="1:30" ht="29.25" customHeight="1" x14ac:dyDescent="0.35">
      <c r="A83" s="247" t="s">
        <v>266</v>
      </c>
      <c r="B83" s="103" t="s">
        <v>216</v>
      </c>
      <c r="C83" s="225" t="s">
        <v>245</v>
      </c>
      <c r="D83" s="91" t="s">
        <v>249</v>
      </c>
      <c r="E83" s="108">
        <v>252256</v>
      </c>
      <c r="F83" s="104">
        <v>43.78</v>
      </c>
      <c r="G83" s="96"/>
      <c r="H83" s="96"/>
      <c r="I83" s="96"/>
      <c r="J83" s="96"/>
      <c r="K83" s="96"/>
      <c r="L83" s="96"/>
      <c r="M83" s="96"/>
      <c r="N83" s="96"/>
      <c r="O83" s="96"/>
      <c r="P83" s="96"/>
      <c r="Q83" s="96"/>
      <c r="R83" s="96"/>
      <c r="S83" s="96"/>
      <c r="T83" s="96"/>
      <c r="U83" s="96"/>
      <c r="V83" s="96"/>
      <c r="W83" s="96"/>
      <c r="X83" s="96"/>
      <c r="Y83" s="96"/>
      <c r="Z83" s="96"/>
      <c r="AA83" s="96"/>
      <c r="AB83" s="96"/>
      <c r="AC83" s="96"/>
      <c r="AD83" s="96"/>
    </row>
    <row r="84" spans="1:30" ht="31.5" customHeight="1" x14ac:dyDescent="0.35">
      <c r="A84" s="248"/>
      <c r="B84" s="226" t="s">
        <v>215</v>
      </c>
      <c r="C84" s="227" t="s">
        <v>675</v>
      </c>
      <c r="D84" s="109" t="s">
        <v>244</v>
      </c>
      <c r="E84" s="110">
        <v>229554</v>
      </c>
      <c r="F84" s="105">
        <v>39.840000000000003</v>
      </c>
      <c r="G84" s="96"/>
      <c r="H84" s="96"/>
      <c r="I84" s="96"/>
      <c r="J84" s="96"/>
      <c r="K84" s="96"/>
      <c r="L84" s="96"/>
      <c r="M84" s="96"/>
      <c r="N84" s="96"/>
      <c r="O84" s="96"/>
      <c r="P84" s="96"/>
      <c r="Q84" s="96"/>
      <c r="R84" s="96"/>
      <c r="S84" s="96"/>
      <c r="T84" s="96"/>
      <c r="U84" s="96"/>
      <c r="V84" s="96"/>
      <c r="W84" s="96"/>
      <c r="X84" s="96"/>
      <c r="Y84" s="96"/>
      <c r="Z84" s="96"/>
      <c r="AA84" s="96"/>
      <c r="AB84" s="96"/>
      <c r="AC84" s="96"/>
      <c r="AD84" s="96"/>
    </row>
    <row r="85" spans="1:30" x14ac:dyDescent="0.35">
      <c r="A85" s="248"/>
      <c r="B85" s="101" t="s">
        <v>218</v>
      </c>
      <c r="C85" s="109" t="s">
        <v>246</v>
      </c>
      <c r="D85" s="109" t="s">
        <v>244</v>
      </c>
      <c r="E85" s="110">
        <v>76760</v>
      </c>
      <c r="F85" s="105">
        <v>13.32</v>
      </c>
      <c r="G85" s="96"/>
      <c r="H85" s="96"/>
      <c r="I85" s="96"/>
      <c r="J85" s="96"/>
      <c r="K85" s="96"/>
      <c r="L85" s="96"/>
      <c r="M85" s="96"/>
      <c r="N85" s="96"/>
      <c r="O85" s="96"/>
      <c r="P85" s="96"/>
      <c r="Q85" s="96"/>
      <c r="R85" s="96"/>
      <c r="S85" s="96"/>
      <c r="T85" s="96"/>
      <c r="U85" s="96"/>
      <c r="V85" s="96"/>
      <c r="W85" s="96"/>
      <c r="X85" s="96"/>
      <c r="Y85" s="96"/>
      <c r="Z85" s="96"/>
      <c r="AA85" s="96"/>
      <c r="AB85" s="96"/>
      <c r="AC85" s="96"/>
      <c r="AD85" s="96"/>
    </row>
    <row r="86" spans="1:30" x14ac:dyDescent="0.35">
      <c r="A86" s="248"/>
      <c r="B86" s="109" t="s">
        <v>251</v>
      </c>
      <c r="C86" s="3" t="s">
        <v>247</v>
      </c>
      <c r="D86" s="101" t="s">
        <v>244</v>
      </c>
      <c r="E86" s="110">
        <v>6418</v>
      </c>
      <c r="F86" s="105">
        <v>1.1100000000000001</v>
      </c>
      <c r="G86" s="96"/>
      <c r="H86" s="96"/>
      <c r="I86" s="96"/>
      <c r="J86" s="96"/>
      <c r="K86" s="96"/>
      <c r="L86" s="96"/>
      <c r="M86" s="96"/>
      <c r="N86" s="96"/>
      <c r="O86" s="96"/>
      <c r="P86" s="96"/>
      <c r="Q86" s="96"/>
      <c r="R86" s="96"/>
      <c r="S86" s="96"/>
      <c r="T86" s="96"/>
      <c r="U86" s="96"/>
      <c r="V86" s="96"/>
      <c r="W86" s="96"/>
      <c r="X86" s="96"/>
      <c r="Y86" s="96"/>
      <c r="Z86" s="96"/>
      <c r="AA86" s="96"/>
      <c r="AB86" s="96"/>
      <c r="AC86" s="96"/>
      <c r="AD86" s="96"/>
    </row>
    <row r="87" spans="1:30" ht="30" customHeight="1" x14ac:dyDescent="0.35">
      <c r="A87" s="248"/>
      <c r="B87" s="101" t="s">
        <v>252</v>
      </c>
      <c r="C87" s="109" t="s">
        <v>245</v>
      </c>
      <c r="D87" s="109" t="s">
        <v>253</v>
      </c>
      <c r="E87" s="110">
        <v>6323</v>
      </c>
      <c r="F87" s="105">
        <v>1.1000000000000001</v>
      </c>
      <c r="G87" s="96"/>
      <c r="H87" s="96"/>
      <c r="I87" s="96"/>
      <c r="J87" s="96"/>
      <c r="K87" s="96"/>
      <c r="L87" s="96"/>
      <c r="M87" s="96"/>
      <c r="N87" s="96"/>
      <c r="O87" s="96"/>
      <c r="P87" s="96"/>
      <c r="Q87" s="96"/>
      <c r="R87" s="96"/>
      <c r="S87" s="96"/>
      <c r="T87" s="96"/>
      <c r="U87" s="96"/>
      <c r="V87" s="96"/>
      <c r="W87" s="96"/>
      <c r="X87" s="96"/>
      <c r="Y87" s="96"/>
      <c r="Z87" s="96"/>
      <c r="AA87" s="96"/>
      <c r="AB87" s="96"/>
      <c r="AC87" s="96"/>
      <c r="AD87" s="96"/>
    </row>
    <row r="88" spans="1:30" x14ac:dyDescent="0.35">
      <c r="A88" s="248"/>
      <c r="B88" s="101" t="s">
        <v>256</v>
      </c>
      <c r="C88" s="101" t="s">
        <v>248</v>
      </c>
      <c r="D88" s="101" t="s">
        <v>244</v>
      </c>
      <c r="E88" s="110">
        <v>1814</v>
      </c>
      <c r="F88" s="105">
        <v>0.31</v>
      </c>
      <c r="G88" s="96"/>
      <c r="H88" s="96"/>
      <c r="I88" s="96"/>
      <c r="J88" s="96"/>
      <c r="K88" s="96"/>
      <c r="L88" s="96"/>
      <c r="M88" s="96"/>
      <c r="N88" s="96"/>
      <c r="O88" s="96"/>
      <c r="P88" s="96"/>
      <c r="Q88" s="96"/>
      <c r="R88" s="96"/>
      <c r="S88" s="96"/>
      <c r="T88" s="96"/>
      <c r="U88" s="96"/>
      <c r="V88" s="96"/>
      <c r="W88" s="96"/>
      <c r="X88" s="96"/>
      <c r="Y88" s="96"/>
      <c r="Z88" s="96"/>
      <c r="AA88" s="96"/>
      <c r="AB88" s="96"/>
      <c r="AC88" s="96"/>
      <c r="AD88" s="96"/>
    </row>
    <row r="89" spans="1:30" x14ac:dyDescent="0.35">
      <c r="A89" s="248"/>
      <c r="B89" s="109" t="s">
        <v>258</v>
      </c>
      <c r="C89" s="109" t="s">
        <v>246</v>
      </c>
      <c r="D89" s="109" t="s">
        <v>244</v>
      </c>
      <c r="E89" s="110">
        <v>1435</v>
      </c>
      <c r="F89" s="105">
        <v>0.25</v>
      </c>
      <c r="G89" s="96"/>
      <c r="H89" s="96"/>
      <c r="I89" s="96"/>
      <c r="J89" s="96"/>
      <c r="K89" s="96"/>
      <c r="L89" s="96"/>
      <c r="M89" s="96"/>
      <c r="N89" s="96"/>
      <c r="O89" s="96"/>
      <c r="P89" s="96"/>
      <c r="Q89" s="96"/>
      <c r="R89" s="96"/>
      <c r="S89" s="96"/>
      <c r="T89" s="96"/>
      <c r="U89" s="96"/>
      <c r="V89" s="96"/>
      <c r="W89" s="96"/>
      <c r="X89" s="96"/>
      <c r="Y89" s="96"/>
      <c r="Z89" s="96"/>
      <c r="AA89" s="96"/>
      <c r="AB89" s="96"/>
      <c r="AC89" s="96"/>
      <c r="AD89" s="96"/>
    </row>
    <row r="90" spans="1:30" x14ac:dyDescent="0.35">
      <c r="A90" s="248"/>
      <c r="B90" s="101" t="s">
        <v>254</v>
      </c>
      <c r="C90" s="101" t="s">
        <v>248</v>
      </c>
      <c r="D90" s="101" t="s">
        <v>244</v>
      </c>
      <c r="E90" s="110">
        <v>956</v>
      </c>
      <c r="F90" s="105">
        <v>0.17</v>
      </c>
      <c r="G90" s="96"/>
      <c r="H90" s="96"/>
      <c r="I90" s="96"/>
      <c r="J90" s="96"/>
      <c r="K90" s="96"/>
      <c r="L90" s="96"/>
      <c r="M90" s="96"/>
      <c r="N90" s="96"/>
      <c r="O90" s="96"/>
      <c r="P90" s="96"/>
      <c r="Q90" s="96"/>
      <c r="R90" s="96"/>
      <c r="S90" s="96"/>
      <c r="T90" s="96"/>
      <c r="U90" s="96"/>
      <c r="V90" s="96"/>
      <c r="W90" s="96"/>
      <c r="X90" s="96"/>
      <c r="Y90" s="96"/>
      <c r="Z90" s="96"/>
      <c r="AA90" s="96"/>
      <c r="AB90" s="96"/>
      <c r="AC90" s="96"/>
      <c r="AD90" s="96"/>
    </row>
    <row r="91" spans="1:30" ht="15" thickBot="1" x14ac:dyDescent="0.4">
      <c r="A91" s="249"/>
      <c r="B91" s="102" t="s">
        <v>257</v>
      </c>
      <c r="C91" s="4" t="s">
        <v>248</v>
      </c>
      <c r="D91" s="111" t="s">
        <v>244</v>
      </c>
      <c r="E91" s="112">
        <v>642</v>
      </c>
      <c r="F91" s="106">
        <v>0.11</v>
      </c>
      <c r="G91" s="96"/>
      <c r="H91" s="96"/>
      <c r="I91" s="96"/>
      <c r="J91" s="96"/>
      <c r="K91" s="96"/>
      <c r="L91" s="96"/>
      <c r="M91" s="96"/>
      <c r="N91" s="96"/>
      <c r="O91" s="96"/>
      <c r="P91" s="96"/>
      <c r="Q91" s="96"/>
      <c r="R91" s="96"/>
      <c r="S91" s="96"/>
      <c r="T91" s="96"/>
      <c r="U91" s="96"/>
      <c r="V91" s="96"/>
      <c r="W91" s="96"/>
      <c r="X91" s="96"/>
      <c r="Y91" s="96"/>
      <c r="Z91" s="96"/>
      <c r="AA91" s="96"/>
      <c r="AB91" s="96"/>
      <c r="AC91" s="96"/>
      <c r="AD91" s="96"/>
    </row>
    <row r="92" spans="1:30" x14ac:dyDescent="0.35">
      <c r="A92" s="132" t="s">
        <v>235</v>
      </c>
      <c r="B92" s="128"/>
      <c r="C92" s="128"/>
      <c r="D92" s="128"/>
      <c r="E92" s="128"/>
      <c r="F92" s="128"/>
      <c r="G92" s="96"/>
      <c r="H92" s="96"/>
      <c r="I92" s="96"/>
      <c r="J92" s="96"/>
      <c r="K92" s="96"/>
      <c r="L92" s="96"/>
      <c r="M92" s="96"/>
      <c r="N92" s="96"/>
      <c r="O92" s="96"/>
      <c r="P92" s="96"/>
      <c r="Q92" s="96"/>
      <c r="R92" s="96"/>
      <c r="S92" s="96"/>
      <c r="T92" s="96"/>
      <c r="U92" s="96"/>
      <c r="V92" s="96"/>
      <c r="W92" s="96"/>
      <c r="X92" s="96"/>
      <c r="Y92" s="96"/>
      <c r="Z92" s="96"/>
      <c r="AA92" s="96"/>
      <c r="AB92" s="96"/>
      <c r="AC92" s="96"/>
      <c r="AD92" s="96"/>
    </row>
    <row r="93" spans="1:30" x14ac:dyDescent="0.35">
      <c r="A93" s="132" t="s">
        <v>267</v>
      </c>
      <c r="B93" s="128"/>
      <c r="C93" s="128"/>
      <c r="D93" s="128"/>
      <c r="E93" s="128"/>
      <c r="F93" s="128"/>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x14ac:dyDescent="0.35">
      <c r="A94" s="5"/>
      <c r="B94" s="128"/>
      <c r="C94" s="128"/>
      <c r="D94" s="128"/>
      <c r="E94" s="128"/>
      <c r="F94" s="128"/>
      <c r="G94" s="96"/>
      <c r="H94" s="96"/>
      <c r="I94" s="96"/>
      <c r="J94" s="96"/>
      <c r="K94" s="96"/>
      <c r="L94" s="96"/>
      <c r="M94" s="96"/>
      <c r="N94" s="96"/>
      <c r="O94" s="96"/>
      <c r="P94" s="96"/>
      <c r="Q94" s="96"/>
      <c r="R94" s="96"/>
      <c r="S94" s="96"/>
      <c r="T94" s="96"/>
      <c r="U94" s="96"/>
      <c r="V94" s="96"/>
      <c r="W94" s="96"/>
      <c r="X94" s="96"/>
      <c r="Y94" s="96"/>
      <c r="Z94" s="96"/>
      <c r="AA94" s="96"/>
      <c r="AB94" s="96"/>
      <c r="AC94" s="96"/>
      <c r="AD94" s="96"/>
    </row>
    <row r="95" spans="1:30" x14ac:dyDescent="0.35">
      <c r="A95" s="127"/>
      <c r="B95" s="155"/>
      <c r="C95" s="155"/>
      <c r="D95" s="155"/>
      <c r="E95" s="155"/>
      <c r="F95" s="155"/>
      <c r="G95" s="96"/>
      <c r="H95" s="96"/>
      <c r="I95" s="96"/>
      <c r="J95" s="96"/>
      <c r="K95" s="96"/>
      <c r="L95" s="96"/>
      <c r="M95" s="96"/>
      <c r="N95" s="96"/>
      <c r="O95" s="96"/>
      <c r="P95" s="96"/>
      <c r="Q95" s="96"/>
      <c r="R95" s="96"/>
      <c r="S95" s="96"/>
      <c r="T95" s="96"/>
      <c r="U95" s="96"/>
      <c r="V95" s="96"/>
      <c r="W95" s="96"/>
      <c r="X95" s="96"/>
      <c r="Y95" s="96"/>
      <c r="Z95" s="96"/>
      <c r="AA95" s="96"/>
      <c r="AB95" s="96"/>
      <c r="AC95" s="96"/>
      <c r="AD95" s="96"/>
    </row>
    <row r="96" spans="1:30" x14ac:dyDescent="0.35">
      <c r="A96" s="127"/>
      <c r="B96" s="155"/>
      <c r="C96" s="155"/>
      <c r="D96" s="155"/>
      <c r="E96" s="155"/>
      <c r="F96" s="155"/>
      <c r="G96" s="96"/>
      <c r="H96" s="96"/>
      <c r="I96" s="96"/>
      <c r="J96" s="96"/>
      <c r="K96" s="96"/>
      <c r="L96" s="96"/>
      <c r="M96" s="96"/>
      <c r="N96" s="96"/>
      <c r="O96" s="96"/>
      <c r="P96" s="96"/>
      <c r="Q96" s="96"/>
      <c r="R96" s="96"/>
      <c r="S96" s="96"/>
      <c r="T96" s="96"/>
      <c r="U96" s="96"/>
      <c r="V96" s="96"/>
      <c r="W96" s="96"/>
      <c r="X96" s="96"/>
      <c r="Y96" s="96"/>
      <c r="Z96" s="96"/>
      <c r="AA96" s="96"/>
      <c r="AB96" s="96"/>
      <c r="AC96" s="96"/>
      <c r="AD96" s="96"/>
    </row>
    <row r="97" spans="1:30" x14ac:dyDescent="0.35">
      <c r="A97" s="127"/>
      <c r="B97" s="155"/>
      <c r="C97" s="155"/>
      <c r="D97" s="155"/>
      <c r="E97" s="155"/>
      <c r="F97" s="155"/>
      <c r="G97" s="96"/>
      <c r="H97" s="96"/>
      <c r="I97" s="96"/>
      <c r="J97" s="96"/>
      <c r="K97" s="96"/>
      <c r="L97" s="96"/>
      <c r="M97" s="96"/>
      <c r="N97" s="96"/>
      <c r="O97" s="96"/>
      <c r="P97" s="96"/>
      <c r="Q97" s="96"/>
      <c r="R97" s="96"/>
      <c r="S97" s="96"/>
      <c r="T97" s="96"/>
      <c r="U97" s="96"/>
      <c r="V97" s="96"/>
      <c r="W97" s="96"/>
      <c r="X97" s="96"/>
      <c r="Y97" s="96"/>
      <c r="Z97" s="96"/>
      <c r="AA97" s="96"/>
      <c r="AB97" s="96"/>
      <c r="AC97" s="96"/>
      <c r="AD97" s="96"/>
    </row>
    <row r="98" spans="1:30" x14ac:dyDescent="0.35">
      <c r="A98" s="127"/>
      <c r="B98" s="155"/>
      <c r="C98" s="155"/>
      <c r="D98" s="155"/>
      <c r="E98" s="155"/>
      <c r="F98" s="155"/>
      <c r="G98" s="96"/>
      <c r="H98" s="96"/>
      <c r="I98" s="96"/>
      <c r="J98" s="96"/>
      <c r="K98" s="96"/>
      <c r="L98" s="96"/>
      <c r="M98" s="96"/>
      <c r="N98" s="96"/>
      <c r="O98" s="96"/>
      <c r="P98" s="96"/>
      <c r="Q98" s="96"/>
      <c r="R98" s="96"/>
      <c r="S98" s="96"/>
      <c r="T98" s="96"/>
      <c r="U98" s="96"/>
      <c r="V98" s="96"/>
      <c r="W98" s="96"/>
      <c r="X98" s="96"/>
      <c r="Y98" s="96"/>
      <c r="Z98" s="96"/>
      <c r="AA98" s="96"/>
      <c r="AB98" s="96"/>
      <c r="AC98" s="96"/>
      <c r="AD98" s="96"/>
    </row>
    <row r="99" spans="1:30" x14ac:dyDescent="0.35">
      <c r="A99" s="127"/>
      <c r="B99" s="155"/>
      <c r="C99" s="155"/>
      <c r="D99" s="155"/>
      <c r="E99" s="155"/>
      <c r="F99" s="155"/>
      <c r="G99" s="96"/>
      <c r="H99" s="96"/>
      <c r="I99" s="96"/>
      <c r="J99" s="96"/>
      <c r="K99" s="96"/>
      <c r="L99" s="96"/>
      <c r="M99" s="96"/>
      <c r="N99" s="96"/>
      <c r="O99" s="96"/>
      <c r="P99" s="96"/>
      <c r="Q99" s="96"/>
      <c r="R99" s="96"/>
      <c r="S99" s="96"/>
      <c r="T99" s="96"/>
      <c r="U99" s="96"/>
      <c r="V99" s="96"/>
      <c r="W99" s="96"/>
      <c r="X99" s="96"/>
      <c r="Y99" s="96"/>
      <c r="Z99" s="96"/>
      <c r="AA99" s="96"/>
      <c r="AB99" s="96"/>
      <c r="AC99" s="96"/>
      <c r="AD99" s="96"/>
    </row>
    <row r="100" spans="1:30" ht="13" customHeight="1" x14ac:dyDescent="0.35">
      <c r="A100" s="127"/>
      <c r="B100" s="155"/>
      <c r="C100" s="155"/>
      <c r="D100" s="155"/>
      <c r="E100" s="155"/>
      <c r="F100" s="155"/>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row>
    <row r="101" spans="1:30" ht="13" customHeight="1" x14ac:dyDescent="0.35">
      <c r="A101" s="127"/>
      <c r="B101" s="155"/>
      <c r="C101" s="155"/>
      <c r="D101" s="155"/>
      <c r="E101" s="155"/>
      <c r="F101" s="155"/>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row>
    <row r="102" spans="1:30" x14ac:dyDescent="0.35">
      <c r="A102" s="127"/>
      <c r="B102" s="155"/>
      <c r="C102" s="155"/>
      <c r="D102" s="155"/>
      <c r="E102" s="155"/>
      <c r="F102" s="155"/>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row>
    <row r="103" spans="1:30" x14ac:dyDescent="0.35">
      <c r="A103" s="127"/>
      <c r="B103" s="155"/>
      <c r="C103" s="155"/>
      <c r="D103" s="155"/>
      <c r="E103" s="155"/>
      <c r="F103" s="155"/>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row>
    <row r="104" spans="1:30" x14ac:dyDescent="0.35">
      <c r="A104" s="127"/>
      <c r="B104" s="155"/>
      <c r="C104" s="155"/>
      <c r="D104" s="155"/>
      <c r="E104" s="155"/>
      <c r="F104" s="155"/>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row>
    <row r="105" spans="1:30" x14ac:dyDescent="0.35">
      <c r="A105" s="127"/>
      <c r="B105" s="155"/>
      <c r="C105" s="155"/>
      <c r="D105" s="155"/>
      <c r="E105" s="155"/>
      <c r="F105" s="155"/>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row>
    <row r="106" spans="1:30" x14ac:dyDescent="0.35">
      <c r="A106" s="127"/>
      <c r="B106" s="155"/>
      <c r="C106" s="155"/>
      <c r="D106" s="155"/>
      <c r="E106" s="155"/>
      <c r="F106" s="155"/>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row>
    <row r="107" spans="1:30" x14ac:dyDescent="0.35">
      <c r="A107" s="127"/>
      <c r="B107" s="155"/>
      <c r="C107" s="155"/>
      <c r="D107" s="155"/>
      <c r="E107" s="155"/>
      <c r="F107" s="155"/>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row>
    <row r="108" spans="1:30" x14ac:dyDescent="0.35">
      <c r="A108" s="165"/>
      <c r="B108" s="164"/>
      <c r="C108" s="164"/>
      <c r="D108" s="164"/>
      <c r="E108" s="164"/>
      <c r="F108" s="164"/>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row>
    <row r="109" spans="1:30" x14ac:dyDescent="0.35">
      <c r="A109" s="165"/>
      <c r="B109" s="164"/>
      <c r="C109" s="164"/>
      <c r="D109" s="164"/>
      <c r="E109" s="164"/>
      <c r="F109" s="164"/>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row>
    <row r="110" spans="1:30" x14ac:dyDescent="0.35">
      <c r="A110" s="165"/>
      <c r="B110" s="164"/>
      <c r="C110" s="164"/>
      <c r="D110" s="164"/>
      <c r="E110" s="164"/>
      <c r="F110" s="164"/>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row>
    <row r="111" spans="1:30" x14ac:dyDescent="0.35">
      <c r="A111" s="165"/>
      <c r="B111" s="164"/>
      <c r="C111" s="164"/>
      <c r="D111" s="164"/>
      <c r="E111" s="164"/>
      <c r="F111" s="164"/>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row>
    <row r="112" spans="1:30" x14ac:dyDescent="0.35">
      <c r="A112" s="165"/>
      <c r="B112" s="164"/>
      <c r="C112" s="164"/>
      <c r="D112" s="164"/>
      <c r="E112" s="164"/>
      <c r="F112" s="164"/>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row>
    <row r="113" spans="7:30" x14ac:dyDescent="0.35">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row>
    <row r="114" spans="7:30" x14ac:dyDescent="0.35">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row>
    <row r="115" spans="7:30" x14ac:dyDescent="0.35">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row>
  </sheetData>
  <mergeCells count="13">
    <mergeCell ref="A47:A55"/>
    <mergeCell ref="A56:A64"/>
    <mergeCell ref="A65:A73"/>
    <mergeCell ref="A74:A82"/>
    <mergeCell ref="A83:A91"/>
    <mergeCell ref="A20:A28"/>
    <mergeCell ref="A29:A37"/>
    <mergeCell ref="A38:A46"/>
    <mergeCell ref="A1:AB1"/>
    <mergeCell ref="F4:H4"/>
    <mergeCell ref="I4:AB4"/>
    <mergeCell ref="D4:E4"/>
    <mergeCell ref="A18:F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AC7D7-DAAB-4E61-9C1B-04D786A489B3}">
  <dimension ref="A1:AC139"/>
  <sheetViews>
    <sheetView zoomScaleNormal="100" workbookViewId="0">
      <selection sqref="A1:AB1"/>
    </sheetView>
  </sheetViews>
  <sheetFormatPr defaultRowHeight="14.5" x14ac:dyDescent="0.35"/>
  <cols>
    <col min="1" max="1" width="31.453125" style="6" customWidth="1"/>
    <col min="2" max="2" width="18.81640625" style="7" customWidth="1"/>
    <col min="3" max="3" width="19.1796875" style="7" customWidth="1"/>
    <col min="4" max="4" width="21.1796875" style="7" customWidth="1"/>
    <col min="5" max="5" width="15.7265625" style="7" customWidth="1"/>
    <col min="6" max="6" width="16.7265625" style="7" customWidth="1"/>
    <col min="9" max="9" width="20.7265625" customWidth="1"/>
    <col min="10" max="28" width="6.7265625" customWidth="1"/>
  </cols>
  <sheetData>
    <row r="1" spans="1:29" s="7" customFormat="1" ht="28.15" customHeight="1" thickBot="1" x14ac:dyDescent="0.35">
      <c r="A1" s="233" t="s">
        <v>268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5" thickBot="1" x14ac:dyDescent="0.45">
      <c r="A3" s="131" t="s">
        <v>269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7"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25">
        <v>620</v>
      </c>
      <c r="C6" s="124">
        <v>3058718</v>
      </c>
      <c r="D6" s="125">
        <v>447488</v>
      </c>
      <c r="E6" s="126">
        <v>454476.11699999974</v>
      </c>
      <c r="F6" s="120">
        <v>0.98499999999999999</v>
      </c>
      <c r="G6" s="120">
        <v>0.98199999999999998</v>
      </c>
      <c r="H6" s="121">
        <v>0.98699999999999999</v>
      </c>
      <c r="I6" s="169">
        <v>620</v>
      </c>
      <c r="J6" s="120">
        <v>0.53400000000000003</v>
      </c>
      <c r="K6" s="120">
        <v>0.60599999999999998</v>
      </c>
      <c r="L6" s="120">
        <v>0.67</v>
      </c>
      <c r="M6" s="120">
        <v>0.70599999999999996</v>
      </c>
      <c r="N6" s="120">
        <v>0.74249999999999994</v>
      </c>
      <c r="O6" s="120">
        <v>0.78950000000000009</v>
      </c>
      <c r="P6" s="120">
        <v>0.83199999999999996</v>
      </c>
      <c r="Q6" s="120">
        <v>0.875</v>
      </c>
      <c r="R6" s="120">
        <v>0.91200000000000003</v>
      </c>
      <c r="S6" s="120">
        <v>0.94249999999999989</v>
      </c>
      <c r="T6" s="120">
        <v>0.98649999999999993</v>
      </c>
      <c r="U6" s="120">
        <v>1.0225</v>
      </c>
      <c r="V6" s="120">
        <v>1.0750000000000002</v>
      </c>
      <c r="W6" s="120">
        <v>1.1100000000000001</v>
      </c>
      <c r="X6" s="120">
        <v>1.1535</v>
      </c>
      <c r="Y6" s="120">
        <v>1.2315</v>
      </c>
      <c r="Z6" s="120">
        <v>1.2875000000000001</v>
      </c>
      <c r="AA6" s="120">
        <v>1.3565</v>
      </c>
      <c r="AB6" s="142">
        <v>1.5350000000000001</v>
      </c>
      <c r="AC6" s="155"/>
    </row>
    <row r="7" spans="1:29" x14ac:dyDescent="0.35">
      <c r="A7" s="141" t="s">
        <v>199</v>
      </c>
      <c r="B7" s="125">
        <v>1551</v>
      </c>
      <c r="C7" s="124">
        <v>7232640</v>
      </c>
      <c r="D7" s="125">
        <v>1009448</v>
      </c>
      <c r="E7" s="126">
        <v>1116898.3099999977</v>
      </c>
      <c r="F7" s="120">
        <v>0.90400000000000003</v>
      </c>
      <c r="G7" s="120">
        <v>0.90200000000000002</v>
      </c>
      <c r="H7" s="121">
        <v>0.90600000000000003</v>
      </c>
      <c r="I7" s="169">
        <v>1551</v>
      </c>
      <c r="J7" s="120">
        <v>0.48799999999999999</v>
      </c>
      <c r="K7" s="120">
        <v>0.58399999999999996</v>
      </c>
      <c r="L7" s="120">
        <v>0.64900000000000002</v>
      </c>
      <c r="M7" s="120">
        <v>0.70399999999999996</v>
      </c>
      <c r="N7" s="120">
        <v>0.74399999999999999</v>
      </c>
      <c r="O7" s="120">
        <v>0.77700000000000002</v>
      </c>
      <c r="P7" s="120">
        <v>0.80500000000000005</v>
      </c>
      <c r="Q7" s="120">
        <v>0.83499999999999996</v>
      </c>
      <c r="R7" s="120">
        <v>0.872</v>
      </c>
      <c r="S7" s="120">
        <v>0.90200000000000002</v>
      </c>
      <c r="T7" s="120">
        <v>0.92700000000000005</v>
      </c>
      <c r="U7" s="120">
        <v>0.96599999999999997</v>
      </c>
      <c r="V7" s="120">
        <v>1.0069999999999999</v>
      </c>
      <c r="W7" s="120">
        <v>1.046</v>
      </c>
      <c r="X7" s="120">
        <v>1.085</v>
      </c>
      <c r="Y7" s="120">
        <v>1.129</v>
      </c>
      <c r="Z7" s="120">
        <v>1.1859999999999999</v>
      </c>
      <c r="AA7" s="120">
        <v>1.2669999999999999</v>
      </c>
      <c r="AB7" s="142">
        <v>1.393</v>
      </c>
      <c r="AC7" s="155"/>
    </row>
    <row r="8" spans="1:29" x14ac:dyDescent="0.35">
      <c r="A8" s="141" t="s">
        <v>200</v>
      </c>
      <c r="B8" s="125">
        <v>274</v>
      </c>
      <c r="C8" s="124">
        <v>1463642</v>
      </c>
      <c r="D8" s="125">
        <v>137848</v>
      </c>
      <c r="E8" s="126">
        <v>141657.08299999996</v>
      </c>
      <c r="F8" s="120">
        <v>0.97299999999999998</v>
      </c>
      <c r="G8" s="120">
        <v>0.96799999999999997</v>
      </c>
      <c r="H8" s="121">
        <v>0.97799999999999998</v>
      </c>
      <c r="I8" s="169">
        <v>274</v>
      </c>
      <c r="J8" s="120">
        <v>0.436</v>
      </c>
      <c r="K8" s="120">
        <v>0.53700000000000003</v>
      </c>
      <c r="L8" s="120">
        <v>0.59399999999999997</v>
      </c>
      <c r="M8" s="120">
        <v>0.64300000000000002</v>
      </c>
      <c r="N8" s="120">
        <v>0.70199999999999996</v>
      </c>
      <c r="O8" s="120">
        <v>0.74099999999999999</v>
      </c>
      <c r="P8" s="120">
        <v>0.79500000000000004</v>
      </c>
      <c r="Q8" s="120">
        <v>0.83599999999999997</v>
      </c>
      <c r="R8" s="120">
        <v>0.89300000000000002</v>
      </c>
      <c r="S8" s="120">
        <v>0.92500000000000004</v>
      </c>
      <c r="T8" s="120">
        <v>0.97799999999999998</v>
      </c>
      <c r="U8" s="120">
        <v>1.026</v>
      </c>
      <c r="V8" s="120">
        <v>1.0669999999999999</v>
      </c>
      <c r="W8" s="120">
        <v>1.113</v>
      </c>
      <c r="X8" s="120">
        <v>1.165</v>
      </c>
      <c r="Y8" s="120">
        <v>1.212</v>
      </c>
      <c r="Z8" s="120">
        <v>1.3180000000000001</v>
      </c>
      <c r="AA8" s="120">
        <v>1.462</v>
      </c>
      <c r="AB8" s="142">
        <v>1.627</v>
      </c>
      <c r="AC8" s="155"/>
    </row>
    <row r="9" spans="1:29" x14ac:dyDescent="0.35">
      <c r="A9" s="141" t="s">
        <v>201</v>
      </c>
      <c r="B9" s="125">
        <v>2109</v>
      </c>
      <c r="C9" s="124">
        <v>21071308</v>
      </c>
      <c r="D9" s="125">
        <v>3029191</v>
      </c>
      <c r="E9" s="126">
        <v>3215319.3070000042</v>
      </c>
      <c r="F9" s="120">
        <v>0.94199999999999995</v>
      </c>
      <c r="G9" s="120">
        <v>0.94099999999999995</v>
      </c>
      <c r="H9" s="121">
        <v>0.94299999999999995</v>
      </c>
      <c r="I9" s="169">
        <v>2109</v>
      </c>
      <c r="J9" s="120">
        <v>0.44800000000000001</v>
      </c>
      <c r="K9" s="120">
        <v>0.57099999999999995</v>
      </c>
      <c r="L9" s="120">
        <v>0.64800000000000002</v>
      </c>
      <c r="M9" s="120">
        <v>0.70599999999999996</v>
      </c>
      <c r="N9" s="120">
        <v>0.75</v>
      </c>
      <c r="O9" s="120">
        <v>0.79100000000000004</v>
      </c>
      <c r="P9" s="120">
        <v>0.82699999999999996</v>
      </c>
      <c r="Q9" s="120">
        <v>0.86799999999999999</v>
      </c>
      <c r="R9" s="120">
        <v>0.89800000000000002</v>
      </c>
      <c r="S9" s="120">
        <v>0.93600000000000005</v>
      </c>
      <c r="T9" s="120">
        <v>0.96699999999999997</v>
      </c>
      <c r="U9" s="120">
        <v>1.002</v>
      </c>
      <c r="V9" s="120">
        <v>1.036</v>
      </c>
      <c r="W9" s="120">
        <v>1.07</v>
      </c>
      <c r="X9" s="120">
        <v>1.1160000000000001</v>
      </c>
      <c r="Y9" s="120">
        <v>1.1579999999999999</v>
      </c>
      <c r="Z9" s="120">
        <v>1.2130000000000001</v>
      </c>
      <c r="AA9" s="120">
        <v>1.288</v>
      </c>
      <c r="AB9" s="142">
        <v>1.4370000000000001</v>
      </c>
      <c r="AC9" s="155"/>
    </row>
    <row r="10" spans="1:29" x14ac:dyDescent="0.35">
      <c r="A10" s="141" t="s">
        <v>202</v>
      </c>
      <c r="B10" s="125">
        <v>3248</v>
      </c>
      <c r="C10" s="124">
        <v>30837569</v>
      </c>
      <c r="D10" s="125">
        <v>4448484</v>
      </c>
      <c r="E10" s="126">
        <v>4791475.1120000007</v>
      </c>
      <c r="F10" s="120">
        <v>0.92800000000000005</v>
      </c>
      <c r="G10" s="120">
        <v>0.92800000000000005</v>
      </c>
      <c r="H10" s="121">
        <v>0.92900000000000005</v>
      </c>
      <c r="I10" s="169">
        <v>3248</v>
      </c>
      <c r="J10" s="120">
        <v>0.371</v>
      </c>
      <c r="K10" s="120">
        <v>0.51500000000000001</v>
      </c>
      <c r="L10" s="120">
        <v>0.60299999999999998</v>
      </c>
      <c r="M10" s="120">
        <v>0.66600000000000004</v>
      </c>
      <c r="N10" s="120">
        <v>0.71799999999999997</v>
      </c>
      <c r="O10" s="120">
        <v>0.76200000000000001</v>
      </c>
      <c r="P10" s="120">
        <v>0.8</v>
      </c>
      <c r="Q10" s="120">
        <v>0.83599999999999997</v>
      </c>
      <c r="R10" s="120">
        <v>0.88</v>
      </c>
      <c r="S10" s="120">
        <v>0.91500000000000004</v>
      </c>
      <c r="T10" s="120">
        <v>0.95</v>
      </c>
      <c r="U10" s="120">
        <v>0.99299999999999999</v>
      </c>
      <c r="V10" s="120">
        <v>1.0369999999999999</v>
      </c>
      <c r="W10" s="120">
        <v>1.0780000000000001</v>
      </c>
      <c r="X10" s="120">
        <v>1.1220000000000001</v>
      </c>
      <c r="Y10" s="120">
        <v>1.18</v>
      </c>
      <c r="Z10" s="120">
        <v>1.24</v>
      </c>
      <c r="AA10" s="120">
        <v>1.3220000000000001</v>
      </c>
      <c r="AB10" s="142">
        <v>1.462</v>
      </c>
      <c r="AC10" s="155"/>
    </row>
    <row r="11" spans="1:29" x14ac:dyDescent="0.35">
      <c r="A11" s="141" t="s">
        <v>203</v>
      </c>
      <c r="B11" s="125">
        <v>942</v>
      </c>
      <c r="C11" s="124">
        <v>9633682</v>
      </c>
      <c r="D11" s="125">
        <v>1053630</v>
      </c>
      <c r="E11" s="126">
        <v>1019827.9659999993</v>
      </c>
      <c r="F11" s="120">
        <v>1.0329999999999999</v>
      </c>
      <c r="G11" s="120">
        <v>1.0309999999999999</v>
      </c>
      <c r="H11" s="121">
        <v>1.0349999999999999</v>
      </c>
      <c r="I11" s="169">
        <v>942</v>
      </c>
      <c r="J11" s="120">
        <v>0.32400000000000001</v>
      </c>
      <c r="K11" s="120">
        <v>0.51600000000000001</v>
      </c>
      <c r="L11" s="120">
        <v>0.61899999999999999</v>
      </c>
      <c r="M11" s="120">
        <v>0.68500000000000005</v>
      </c>
      <c r="N11" s="120">
        <v>0.73799999999999999</v>
      </c>
      <c r="O11" s="120">
        <v>0.78700000000000003</v>
      </c>
      <c r="P11" s="120">
        <v>0.84199999999999997</v>
      </c>
      <c r="Q11" s="120">
        <v>0.88200000000000001</v>
      </c>
      <c r="R11" s="120">
        <v>0.93700000000000006</v>
      </c>
      <c r="S11" s="120">
        <v>0.98950000000000005</v>
      </c>
      <c r="T11" s="120">
        <v>1.046</v>
      </c>
      <c r="U11" s="120">
        <v>1.091</v>
      </c>
      <c r="V11" s="120">
        <v>1.143</v>
      </c>
      <c r="W11" s="120">
        <v>1.196</v>
      </c>
      <c r="X11" s="120">
        <v>1.2609999999999999</v>
      </c>
      <c r="Y11" s="120">
        <v>1.337</v>
      </c>
      <c r="Z11" s="120">
        <v>1.401</v>
      </c>
      <c r="AA11" s="120">
        <v>1.508</v>
      </c>
      <c r="AB11" s="142">
        <v>1.671</v>
      </c>
      <c r="AC11" s="155"/>
    </row>
    <row r="12" spans="1:29" x14ac:dyDescent="0.35">
      <c r="A12" s="141" t="s">
        <v>204</v>
      </c>
      <c r="B12" s="125">
        <v>1330</v>
      </c>
      <c r="C12" s="124">
        <v>11568759</v>
      </c>
      <c r="D12" s="125">
        <v>1438941</v>
      </c>
      <c r="E12" s="126">
        <v>1535155.7209999999</v>
      </c>
      <c r="F12" s="120">
        <v>0.93700000000000006</v>
      </c>
      <c r="G12" s="120">
        <v>0.93600000000000005</v>
      </c>
      <c r="H12" s="121">
        <v>0.93899999999999995</v>
      </c>
      <c r="I12" s="169">
        <v>1330</v>
      </c>
      <c r="J12" s="120">
        <v>0.39800000000000002</v>
      </c>
      <c r="K12" s="120">
        <v>0.50600000000000001</v>
      </c>
      <c r="L12" s="120">
        <v>0.59399999999999997</v>
      </c>
      <c r="M12" s="120">
        <v>0.64250000000000007</v>
      </c>
      <c r="N12" s="120">
        <v>0.69799999999999995</v>
      </c>
      <c r="O12" s="120">
        <v>0.75150000000000006</v>
      </c>
      <c r="P12" s="120">
        <v>0.81399999999999995</v>
      </c>
      <c r="Q12" s="120">
        <v>0.85199999999999998</v>
      </c>
      <c r="R12" s="120">
        <v>0.89800000000000002</v>
      </c>
      <c r="S12" s="120">
        <v>0.93500000000000005</v>
      </c>
      <c r="T12" s="120">
        <v>0.96499999999999997</v>
      </c>
      <c r="U12" s="120">
        <v>1.0019999999999998</v>
      </c>
      <c r="V12" s="120">
        <v>1.048</v>
      </c>
      <c r="W12" s="120">
        <v>1.099</v>
      </c>
      <c r="X12" s="120">
        <v>1.1479999999999999</v>
      </c>
      <c r="Y12" s="120">
        <v>1.198</v>
      </c>
      <c r="Z12" s="120">
        <v>1.274</v>
      </c>
      <c r="AA12" s="120">
        <v>1.3725000000000001</v>
      </c>
      <c r="AB12" s="142">
        <v>1.5089999999999999</v>
      </c>
      <c r="AC12" s="155"/>
    </row>
    <row r="13" spans="1:29" ht="28.5" thickBot="1" x14ac:dyDescent="0.4">
      <c r="A13" s="143" t="s">
        <v>205</v>
      </c>
      <c r="B13" s="146">
        <v>344</v>
      </c>
      <c r="C13" s="145">
        <v>3171797</v>
      </c>
      <c r="D13" s="146">
        <v>477313</v>
      </c>
      <c r="E13" s="147">
        <v>458063.87099999975</v>
      </c>
      <c r="F13" s="148">
        <v>1.042</v>
      </c>
      <c r="G13" s="148">
        <v>1.0389999999999999</v>
      </c>
      <c r="H13" s="149">
        <v>1.0449999999999999</v>
      </c>
      <c r="I13" s="170">
        <v>344</v>
      </c>
      <c r="J13" s="148">
        <v>0.53300000000000003</v>
      </c>
      <c r="K13" s="148">
        <v>0.61599999999999999</v>
      </c>
      <c r="L13" s="148">
        <v>0.68600000000000005</v>
      </c>
      <c r="M13" s="148">
        <v>0.73099999999999998</v>
      </c>
      <c r="N13" s="148">
        <v>0.76950000000000007</v>
      </c>
      <c r="O13" s="148">
        <v>0.81499999999999995</v>
      </c>
      <c r="P13" s="148">
        <v>0.84599999999999997</v>
      </c>
      <c r="Q13" s="148">
        <v>0.878</v>
      </c>
      <c r="R13" s="148">
        <v>0.91</v>
      </c>
      <c r="S13" s="148">
        <v>0.9415</v>
      </c>
      <c r="T13" s="148">
        <v>0.99</v>
      </c>
      <c r="U13" s="148">
        <v>1.0389999999999999</v>
      </c>
      <c r="V13" s="148">
        <v>1.085</v>
      </c>
      <c r="W13" s="148">
        <v>1.113</v>
      </c>
      <c r="X13" s="148">
        <v>1.1825000000000001</v>
      </c>
      <c r="Y13" s="148">
        <v>1.2969999999999999</v>
      </c>
      <c r="Z13" s="148">
        <v>1.4279999999999999</v>
      </c>
      <c r="AA13" s="148">
        <v>1.607</v>
      </c>
      <c r="AB13" s="151">
        <v>2.0249999999999999</v>
      </c>
      <c r="AC13" s="155"/>
    </row>
    <row r="14" spans="1:29" ht="13" customHeight="1" x14ac:dyDescent="0.35">
      <c r="A14" s="132" t="s">
        <v>270</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3" customHeight="1" x14ac:dyDescent="0.35">
      <c r="A15" s="134" t="s">
        <v>271</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3" customHeight="1" x14ac:dyDescent="0.35">
      <c r="A16" s="134" t="s">
        <v>207</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8.25" customHeight="1" thickBot="1" x14ac:dyDescent="0.4">
      <c r="A18" s="246" t="s">
        <v>272</v>
      </c>
      <c r="B18" s="246"/>
      <c r="C18" s="246"/>
      <c r="D18" s="246"/>
      <c r="E18" s="246"/>
      <c r="F18" s="246"/>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3" thickBot="1" x14ac:dyDescent="0.4">
      <c r="A19" s="99" t="s">
        <v>209</v>
      </c>
      <c r="B19" s="100" t="s">
        <v>273</v>
      </c>
      <c r="C19" s="100" t="s">
        <v>241</v>
      </c>
      <c r="D19" s="100" t="s">
        <v>242</v>
      </c>
      <c r="E19" s="113" t="s">
        <v>211</v>
      </c>
      <c r="F19" s="107" t="s">
        <v>212</v>
      </c>
      <c r="G19" s="96"/>
      <c r="H19" s="96"/>
      <c r="I19" s="96"/>
      <c r="J19" s="96"/>
      <c r="K19" s="96"/>
      <c r="L19" s="96"/>
      <c r="M19" s="96"/>
      <c r="N19" s="96"/>
      <c r="O19" s="96"/>
      <c r="P19" s="96"/>
      <c r="Q19" s="96"/>
      <c r="R19" s="96"/>
      <c r="S19" s="96"/>
      <c r="T19" s="96"/>
      <c r="U19" s="96"/>
      <c r="V19" s="96"/>
      <c r="W19" s="96"/>
      <c r="X19" s="96"/>
      <c r="Y19" s="96"/>
      <c r="Z19" s="96"/>
      <c r="AA19" s="96"/>
      <c r="AB19" s="96"/>
      <c r="AC19" s="154"/>
    </row>
    <row r="20" spans="1:29" ht="28" x14ac:dyDescent="0.35">
      <c r="A20" s="243" t="s">
        <v>274</v>
      </c>
      <c r="B20" s="103" t="s">
        <v>217</v>
      </c>
      <c r="C20" s="109" t="s">
        <v>245</v>
      </c>
      <c r="D20" s="109" t="s">
        <v>253</v>
      </c>
      <c r="E20" s="108">
        <v>350126</v>
      </c>
      <c r="F20" s="104">
        <v>79.62</v>
      </c>
      <c r="G20" s="96"/>
      <c r="H20" s="96"/>
      <c r="I20" s="59" t="s">
        <v>170</v>
      </c>
      <c r="J20" s="61" t="s">
        <v>245</v>
      </c>
      <c r="K20" s="61" t="s">
        <v>275</v>
      </c>
      <c r="L20" s="61" t="s">
        <v>246</v>
      </c>
      <c r="M20" s="96"/>
      <c r="N20" s="96"/>
      <c r="O20" s="96"/>
      <c r="P20" s="96"/>
      <c r="Q20" s="96"/>
      <c r="R20" s="96"/>
      <c r="S20" s="96"/>
      <c r="T20" s="96"/>
      <c r="U20" s="96"/>
      <c r="V20" s="96"/>
      <c r="W20" s="96"/>
      <c r="X20" s="96"/>
      <c r="Y20" s="96"/>
      <c r="Z20" s="96"/>
      <c r="AA20" s="96"/>
      <c r="AB20" s="96"/>
      <c r="AC20" s="154"/>
    </row>
    <row r="21" spans="1:29" ht="15.5" x14ac:dyDescent="0.35">
      <c r="A21" s="244"/>
      <c r="B21" s="101" t="s">
        <v>234</v>
      </c>
      <c r="C21" s="101" t="s">
        <v>275</v>
      </c>
      <c r="D21" s="101" t="s">
        <v>244</v>
      </c>
      <c r="E21" s="110">
        <v>40596</v>
      </c>
      <c r="F21" s="105">
        <v>9.23</v>
      </c>
      <c r="G21" s="96"/>
      <c r="H21" s="96"/>
      <c r="I21" s="60" t="s">
        <v>198</v>
      </c>
      <c r="J21" s="70">
        <f>SUM(F20,F24:F25,F27:F31)</f>
        <v>81.200000000000017</v>
      </c>
      <c r="K21" s="70">
        <f>SUM(F21,F22,F26)</f>
        <v>14.26</v>
      </c>
      <c r="L21" s="70">
        <v>4.5999999999999996</v>
      </c>
      <c r="M21" s="96"/>
      <c r="N21" s="96"/>
      <c r="O21" s="96"/>
      <c r="P21" s="96"/>
      <c r="Q21" s="96"/>
      <c r="R21" s="96"/>
      <c r="S21" s="96"/>
      <c r="T21" s="96"/>
      <c r="U21" s="96"/>
      <c r="V21" s="96"/>
      <c r="W21" s="96"/>
      <c r="X21" s="96"/>
      <c r="Y21" s="96"/>
      <c r="Z21" s="96"/>
      <c r="AA21" s="96"/>
      <c r="AB21" s="96"/>
      <c r="AC21" s="154"/>
    </row>
    <row r="22" spans="1:29" ht="15.5" x14ac:dyDescent="0.35">
      <c r="A22" s="244"/>
      <c r="B22" s="101" t="s">
        <v>276</v>
      </c>
      <c r="C22" s="101" t="s">
        <v>275</v>
      </c>
      <c r="D22" s="101" t="s">
        <v>244</v>
      </c>
      <c r="E22" s="110">
        <v>20548</v>
      </c>
      <c r="F22" s="105">
        <v>4.67</v>
      </c>
      <c r="G22" s="96"/>
      <c r="H22" s="96"/>
      <c r="I22" s="60" t="s">
        <v>250</v>
      </c>
      <c r="J22" s="70">
        <f>SUM(F33,F37:F38,F40)</f>
        <v>82.63</v>
      </c>
      <c r="K22" s="70">
        <f>SUM(F34,F35,F39)</f>
        <v>13.9</v>
      </c>
      <c r="L22" s="70">
        <v>3.5</v>
      </c>
      <c r="M22" s="96"/>
      <c r="N22" s="96"/>
      <c r="O22" s="96"/>
      <c r="P22" s="96"/>
      <c r="Q22" s="96"/>
      <c r="R22" s="96"/>
      <c r="S22" s="96"/>
      <c r="T22" s="96"/>
      <c r="U22" s="96"/>
      <c r="V22" s="96"/>
      <c r="W22" s="96"/>
      <c r="X22" s="96"/>
      <c r="Y22" s="96"/>
      <c r="Z22" s="96"/>
      <c r="AA22" s="96"/>
      <c r="AB22" s="96"/>
      <c r="AC22" s="154"/>
    </row>
    <row r="23" spans="1:29" ht="15.5" x14ac:dyDescent="0.35">
      <c r="A23" s="244"/>
      <c r="B23" s="101" t="s">
        <v>277</v>
      </c>
      <c r="C23" s="101" t="s">
        <v>246</v>
      </c>
      <c r="D23" s="101" t="s">
        <v>244</v>
      </c>
      <c r="E23" s="110">
        <v>19991</v>
      </c>
      <c r="F23" s="105">
        <v>4.55</v>
      </c>
      <c r="G23" s="96"/>
      <c r="H23" s="96"/>
      <c r="I23" s="60" t="s">
        <v>200</v>
      </c>
      <c r="J23" s="70">
        <f>SUM(F46,F50:F51,F53:F57)</f>
        <v>75.680000000000007</v>
      </c>
      <c r="K23" s="70">
        <f>SUM(F47,F48,F52)</f>
        <v>18.09</v>
      </c>
      <c r="L23" s="70">
        <v>6.2</v>
      </c>
      <c r="M23" s="96"/>
      <c r="N23" s="96"/>
      <c r="O23" s="96"/>
      <c r="P23" s="96"/>
      <c r="Q23" s="96"/>
      <c r="R23" s="96"/>
      <c r="S23" s="96"/>
      <c r="T23" s="96"/>
      <c r="U23" s="96"/>
      <c r="V23" s="96"/>
      <c r="W23" s="96"/>
      <c r="X23" s="96"/>
      <c r="Y23" s="96"/>
      <c r="Z23" s="96"/>
      <c r="AA23" s="96"/>
      <c r="AB23" s="96"/>
      <c r="AC23" s="154"/>
    </row>
    <row r="24" spans="1:29" ht="28" x14ac:dyDescent="0.35">
      <c r="A24" s="244"/>
      <c r="B24" s="101" t="s">
        <v>278</v>
      </c>
      <c r="C24" s="109" t="s">
        <v>245</v>
      </c>
      <c r="D24" s="109" t="s">
        <v>253</v>
      </c>
      <c r="E24" s="110">
        <v>3016</v>
      </c>
      <c r="F24" s="105">
        <v>0.69</v>
      </c>
      <c r="G24" s="96"/>
      <c r="H24" s="96"/>
      <c r="I24" s="60" t="s">
        <v>201</v>
      </c>
      <c r="J24" s="70">
        <f>SUM(F59,F63:F65,F67:F70)</f>
        <v>78.330000000000013</v>
      </c>
      <c r="K24" s="70">
        <f>SUM(F60,F61,F66)</f>
        <v>17.170000000000002</v>
      </c>
      <c r="L24" s="70">
        <v>4.5</v>
      </c>
      <c r="M24" s="96"/>
      <c r="N24" s="96"/>
      <c r="O24" s="96"/>
      <c r="P24" s="96"/>
      <c r="Q24" s="96"/>
      <c r="R24" s="96"/>
      <c r="S24" s="96"/>
      <c r="T24" s="96"/>
      <c r="U24" s="96"/>
      <c r="V24" s="96"/>
      <c r="W24" s="96"/>
      <c r="X24" s="96"/>
      <c r="Y24" s="96"/>
      <c r="Z24" s="96"/>
      <c r="AA24" s="96"/>
      <c r="AB24" s="96"/>
      <c r="AC24" s="154"/>
    </row>
    <row r="25" spans="1:29" ht="28" x14ac:dyDescent="0.35">
      <c r="A25" s="244"/>
      <c r="B25" s="101" t="s">
        <v>279</v>
      </c>
      <c r="C25" s="109" t="s">
        <v>245</v>
      </c>
      <c r="D25" s="109" t="s">
        <v>280</v>
      </c>
      <c r="E25" s="110">
        <v>2706</v>
      </c>
      <c r="F25" s="105">
        <v>0.62</v>
      </c>
      <c r="G25" s="96"/>
      <c r="H25" s="96"/>
      <c r="I25" s="60" t="s">
        <v>255</v>
      </c>
      <c r="J25" s="70">
        <f>SUM(F72,F76:F78)</f>
        <v>78.460000000000008</v>
      </c>
      <c r="K25" s="70">
        <f>SUM(F73,F74,F79)</f>
        <v>17.12</v>
      </c>
      <c r="L25" s="70">
        <v>4.4000000000000004</v>
      </c>
      <c r="M25" s="96"/>
      <c r="N25" s="96"/>
      <c r="O25" s="96"/>
      <c r="P25" s="96"/>
      <c r="Q25" s="96"/>
      <c r="R25" s="96"/>
      <c r="S25" s="96"/>
      <c r="T25" s="96"/>
      <c r="U25" s="96"/>
      <c r="V25" s="96"/>
      <c r="W25" s="96"/>
      <c r="X25" s="96"/>
      <c r="Y25" s="96"/>
      <c r="Z25" s="96"/>
      <c r="AA25" s="96"/>
      <c r="AB25" s="96"/>
      <c r="AC25" s="154"/>
    </row>
    <row r="26" spans="1:29" ht="15.5" x14ac:dyDescent="0.35">
      <c r="A26" s="244"/>
      <c r="B26" s="101" t="s">
        <v>281</v>
      </c>
      <c r="C26" s="101" t="s">
        <v>275</v>
      </c>
      <c r="D26" s="109" t="s">
        <v>244</v>
      </c>
      <c r="E26" s="110">
        <v>1590</v>
      </c>
      <c r="F26" s="105">
        <v>0.36</v>
      </c>
      <c r="G26" s="96"/>
      <c r="H26" s="96"/>
      <c r="I26" s="60" t="s">
        <v>203</v>
      </c>
      <c r="J26" s="70">
        <f>SUM(F85,F89:F91,F93:F96)</f>
        <v>72.22999999999999</v>
      </c>
      <c r="K26" s="70">
        <f>SUM(F86,F87,F92)</f>
        <v>20.980000000000004</v>
      </c>
      <c r="L26" s="70">
        <v>6.8</v>
      </c>
      <c r="M26" s="96"/>
      <c r="N26" s="96"/>
      <c r="O26" s="96"/>
      <c r="P26" s="96"/>
      <c r="Q26" s="96"/>
      <c r="R26" s="96"/>
      <c r="S26" s="96"/>
      <c r="T26" s="96"/>
      <c r="U26" s="96"/>
      <c r="V26" s="96"/>
      <c r="W26" s="96"/>
      <c r="X26" s="96"/>
      <c r="Y26" s="96"/>
      <c r="Z26" s="96"/>
      <c r="AA26" s="96"/>
      <c r="AB26" s="96"/>
      <c r="AC26" s="154"/>
    </row>
    <row r="27" spans="1:29" ht="28" x14ac:dyDescent="0.35">
      <c r="A27" s="244"/>
      <c r="B27" s="101" t="s">
        <v>282</v>
      </c>
      <c r="C27" s="109" t="s">
        <v>245</v>
      </c>
      <c r="D27" s="109" t="s">
        <v>253</v>
      </c>
      <c r="E27" s="110">
        <v>1145</v>
      </c>
      <c r="F27" s="105">
        <v>0.26</v>
      </c>
      <c r="G27" s="96"/>
      <c r="H27" s="96"/>
      <c r="I27" s="60" t="s">
        <v>204</v>
      </c>
      <c r="J27" s="70">
        <f>SUM(F98,F102:F104,F106:F109)</f>
        <v>81.44</v>
      </c>
      <c r="K27" s="70">
        <f>SUM(F99,F100,F105)</f>
        <v>14.56</v>
      </c>
      <c r="L27" s="70">
        <v>4</v>
      </c>
      <c r="M27" s="96"/>
      <c r="N27" s="96"/>
      <c r="O27" s="96"/>
      <c r="P27" s="96"/>
      <c r="Q27" s="96"/>
      <c r="R27" s="96"/>
      <c r="S27" s="96"/>
      <c r="T27" s="96"/>
      <c r="U27" s="96"/>
      <c r="V27" s="96"/>
      <c r="W27" s="96"/>
      <c r="X27" s="96"/>
      <c r="Y27" s="96"/>
      <c r="Z27" s="96"/>
      <c r="AA27" s="96"/>
      <c r="AB27" s="96"/>
      <c r="AC27" s="154"/>
    </row>
    <row r="28" spans="1:29" ht="28" x14ac:dyDescent="0.35">
      <c r="A28" s="244"/>
      <c r="B28" s="101" t="s">
        <v>283</v>
      </c>
      <c r="C28" s="109" t="s">
        <v>245</v>
      </c>
      <c r="D28" s="109" t="s">
        <v>280</v>
      </c>
      <c r="E28" s="110">
        <v>43</v>
      </c>
      <c r="F28" s="105">
        <v>0.01</v>
      </c>
      <c r="G28" s="96"/>
      <c r="H28" s="96"/>
      <c r="I28" s="60" t="s">
        <v>259</v>
      </c>
      <c r="J28" s="70">
        <f>SUM(F111,F115:F117,F119:F122)</f>
        <v>53.17</v>
      </c>
      <c r="K28" s="70">
        <f>SUM(F112,F113,F118)</f>
        <v>43.15</v>
      </c>
      <c r="L28" s="70">
        <v>3.7</v>
      </c>
      <c r="M28" s="96"/>
      <c r="N28" s="96"/>
      <c r="O28" s="96"/>
      <c r="P28" s="96"/>
      <c r="Q28" s="96"/>
      <c r="R28" s="96"/>
      <c r="S28" s="96"/>
      <c r="T28" s="96"/>
      <c r="U28" s="96"/>
      <c r="V28" s="96"/>
      <c r="W28" s="96"/>
      <c r="X28" s="96"/>
      <c r="Y28" s="96"/>
      <c r="Z28" s="96"/>
      <c r="AA28" s="96"/>
      <c r="AB28" s="96"/>
      <c r="AC28" s="154"/>
    </row>
    <row r="29" spans="1:29" ht="28" x14ac:dyDescent="0.35">
      <c r="A29" s="244"/>
      <c r="B29" s="101" t="s">
        <v>284</v>
      </c>
      <c r="C29" s="109" t="s">
        <v>245</v>
      </c>
      <c r="D29" s="109" t="s">
        <v>253</v>
      </c>
      <c r="E29" s="110">
        <v>4</v>
      </c>
      <c r="F29" s="105">
        <v>0</v>
      </c>
      <c r="G29" s="96"/>
      <c r="H29" s="96"/>
      <c r="I29" s="96"/>
      <c r="J29" s="96"/>
      <c r="K29" s="96"/>
      <c r="L29" s="96"/>
      <c r="M29" s="96"/>
      <c r="N29" s="96"/>
      <c r="O29" s="96"/>
      <c r="P29" s="96"/>
      <c r="Q29" s="96"/>
      <c r="R29" s="96"/>
      <c r="S29" s="96"/>
      <c r="T29" s="96"/>
      <c r="U29" s="96"/>
      <c r="V29" s="96"/>
      <c r="W29" s="96"/>
      <c r="X29" s="96"/>
      <c r="Y29" s="96"/>
      <c r="Z29" s="96"/>
      <c r="AA29" s="96"/>
      <c r="AB29" s="96"/>
      <c r="AC29" s="154"/>
    </row>
    <row r="30" spans="1:29" ht="28" x14ac:dyDescent="0.35">
      <c r="A30" s="244"/>
      <c r="B30" s="101" t="s">
        <v>285</v>
      </c>
      <c r="C30" s="109" t="s">
        <v>245</v>
      </c>
      <c r="D30" s="109" t="s">
        <v>280</v>
      </c>
      <c r="E30" s="110">
        <v>0</v>
      </c>
      <c r="F30" s="105">
        <v>0</v>
      </c>
      <c r="G30" s="96"/>
      <c r="H30" s="96"/>
      <c r="I30" s="96"/>
      <c r="J30" s="96"/>
      <c r="K30" s="96"/>
      <c r="L30" s="96"/>
      <c r="M30" s="96"/>
      <c r="N30" s="96"/>
      <c r="O30" s="96"/>
      <c r="P30" s="96"/>
      <c r="Q30" s="96"/>
      <c r="R30" s="96"/>
      <c r="S30" s="96"/>
      <c r="T30" s="96"/>
      <c r="U30" s="96"/>
      <c r="V30" s="96"/>
      <c r="W30" s="96"/>
      <c r="X30" s="96"/>
      <c r="Y30" s="96"/>
      <c r="Z30" s="96"/>
      <c r="AA30" s="96"/>
      <c r="AB30" s="96"/>
      <c r="AC30" s="154"/>
    </row>
    <row r="31" spans="1:29" ht="28" x14ac:dyDescent="0.35">
      <c r="A31" s="244"/>
      <c r="B31" s="101" t="s">
        <v>286</v>
      </c>
      <c r="C31" s="109" t="s">
        <v>245</v>
      </c>
      <c r="D31" s="109" t="s">
        <v>253</v>
      </c>
      <c r="E31" s="110">
        <v>0</v>
      </c>
      <c r="F31" s="105">
        <v>0</v>
      </c>
      <c r="G31" s="96"/>
      <c r="H31" s="96"/>
      <c r="I31" s="96"/>
      <c r="J31" s="96"/>
      <c r="K31" s="96"/>
      <c r="L31" s="96"/>
      <c r="M31" s="96"/>
      <c r="N31" s="96"/>
      <c r="O31" s="96"/>
      <c r="P31" s="96"/>
      <c r="Q31" s="96"/>
      <c r="R31" s="96"/>
      <c r="S31" s="96"/>
      <c r="T31" s="96"/>
      <c r="U31" s="96"/>
      <c r="V31" s="96"/>
      <c r="W31" s="96"/>
      <c r="X31" s="96"/>
      <c r="Y31" s="96"/>
      <c r="Z31" s="96"/>
      <c r="AA31" s="96"/>
      <c r="AB31" s="96"/>
      <c r="AC31" s="154"/>
    </row>
    <row r="32" spans="1:29" ht="15" thickBot="1" x14ac:dyDescent="0.4">
      <c r="A32" s="245"/>
      <c r="B32" s="102" t="s">
        <v>287</v>
      </c>
      <c r="C32" s="102" t="s">
        <v>275</v>
      </c>
      <c r="D32" s="102" t="s">
        <v>244</v>
      </c>
      <c r="E32" s="112">
        <v>0</v>
      </c>
      <c r="F32" s="106">
        <v>0</v>
      </c>
      <c r="G32" s="96"/>
      <c r="H32" s="96"/>
      <c r="I32" s="96"/>
      <c r="J32" s="96"/>
      <c r="K32" s="96"/>
      <c r="L32" s="96"/>
      <c r="M32" s="96"/>
      <c r="N32" s="96"/>
      <c r="O32" s="96"/>
      <c r="P32" s="96"/>
      <c r="Q32" s="96"/>
      <c r="R32" s="96"/>
      <c r="S32" s="96"/>
      <c r="T32" s="96"/>
      <c r="U32" s="96"/>
      <c r="V32" s="96"/>
      <c r="W32" s="96"/>
      <c r="X32" s="96"/>
      <c r="Y32" s="96"/>
      <c r="Z32" s="96"/>
      <c r="AA32" s="96"/>
      <c r="AB32" s="96"/>
      <c r="AC32" s="154"/>
    </row>
    <row r="33" spans="1:28" ht="28" x14ac:dyDescent="0.35">
      <c r="A33" s="247" t="s">
        <v>288</v>
      </c>
      <c r="B33" s="103" t="s">
        <v>217</v>
      </c>
      <c r="C33" s="109" t="s">
        <v>245</v>
      </c>
      <c r="D33" s="109" t="s">
        <v>253</v>
      </c>
      <c r="E33" s="108">
        <v>790456</v>
      </c>
      <c r="F33" s="104">
        <v>79.819999999999993</v>
      </c>
      <c r="G33" s="96"/>
      <c r="H33" s="96"/>
      <c r="I33" s="96"/>
      <c r="J33" s="96"/>
      <c r="K33" s="96"/>
      <c r="L33" s="96"/>
      <c r="M33" s="96"/>
      <c r="N33" s="96"/>
      <c r="O33" s="96"/>
      <c r="P33" s="96"/>
      <c r="Q33" s="96"/>
      <c r="R33" s="96"/>
      <c r="S33" s="96"/>
      <c r="T33" s="96"/>
      <c r="U33" s="96"/>
      <c r="V33" s="96"/>
      <c r="W33" s="96"/>
      <c r="X33" s="96"/>
      <c r="Y33" s="96"/>
      <c r="Z33" s="96"/>
      <c r="AA33" s="96"/>
      <c r="AB33" s="96"/>
    </row>
    <row r="34" spans="1:28" x14ac:dyDescent="0.35">
      <c r="A34" s="248"/>
      <c r="B34" s="101" t="s">
        <v>234</v>
      </c>
      <c r="C34" s="101" t="s">
        <v>275</v>
      </c>
      <c r="D34" s="101" t="s">
        <v>244</v>
      </c>
      <c r="E34" s="110">
        <v>99947</v>
      </c>
      <c r="F34" s="105">
        <v>10.09</v>
      </c>
      <c r="G34" s="96"/>
      <c r="H34" s="96"/>
      <c r="I34" s="96"/>
      <c r="J34" s="96"/>
      <c r="K34" s="96"/>
      <c r="L34" s="96"/>
      <c r="M34" s="96"/>
      <c r="N34" s="96"/>
      <c r="O34" s="96"/>
      <c r="P34" s="96"/>
      <c r="Q34" s="96"/>
      <c r="R34" s="96"/>
      <c r="S34" s="96"/>
      <c r="T34" s="96"/>
      <c r="U34" s="96"/>
      <c r="V34" s="96"/>
      <c r="W34" s="96"/>
      <c r="X34" s="96"/>
      <c r="Y34" s="96"/>
      <c r="Z34" s="96"/>
      <c r="AA34" s="96"/>
      <c r="AB34" s="96"/>
    </row>
    <row r="35" spans="1:28" x14ac:dyDescent="0.35">
      <c r="A35" s="248"/>
      <c r="B35" s="101" t="s">
        <v>276</v>
      </c>
      <c r="C35" s="101" t="s">
        <v>275</v>
      </c>
      <c r="D35" s="101" t="s">
        <v>244</v>
      </c>
      <c r="E35" s="110">
        <v>35250</v>
      </c>
      <c r="F35" s="105">
        <v>3.56</v>
      </c>
      <c r="G35" s="96"/>
      <c r="H35" s="96"/>
      <c r="I35" s="96"/>
      <c r="J35" s="96"/>
      <c r="K35" s="96"/>
      <c r="L35" s="96"/>
      <c r="M35" s="96"/>
      <c r="N35" s="96"/>
      <c r="O35" s="96"/>
      <c r="P35" s="96"/>
      <c r="Q35" s="96"/>
      <c r="R35" s="96"/>
      <c r="S35" s="96"/>
      <c r="T35" s="96"/>
      <c r="U35" s="96"/>
      <c r="V35" s="96"/>
      <c r="W35" s="96"/>
      <c r="X35" s="96"/>
      <c r="Y35" s="96"/>
      <c r="Z35" s="96"/>
      <c r="AA35" s="96"/>
      <c r="AB35" s="96"/>
    </row>
    <row r="36" spans="1:28" x14ac:dyDescent="0.35">
      <c r="A36" s="248"/>
      <c r="B36" s="101" t="s">
        <v>277</v>
      </c>
      <c r="C36" s="101" t="s">
        <v>246</v>
      </c>
      <c r="D36" s="101" t="s">
        <v>244</v>
      </c>
      <c r="E36" s="110">
        <v>34181</v>
      </c>
      <c r="F36" s="105">
        <v>3.45</v>
      </c>
      <c r="G36" s="96"/>
      <c r="H36" s="96"/>
      <c r="I36" s="96"/>
      <c r="J36" s="96"/>
      <c r="K36" s="96"/>
      <c r="L36" s="96"/>
      <c r="M36" s="96"/>
      <c r="N36" s="96"/>
      <c r="O36" s="96"/>
      <c r="P36" s="96"/>
      <c r="Q36" s="96"/>
      <c r="R36" s="96"/>
      <c r="S36" s="96"/>
      <c r="T36" s="96"/>
      <c r="U36" s="96"/>
      <c r="V36" s="96"/>
      <c r="W36" s="96"/>
      <c r="X36" s="96"/>
      <c r="Y36" s="96"/>
      <c r="Z36" s="96"/>
      <c r="AA36" s="96"/>
      <c r="AB36" s="96"/>
    </row>
    <row r="37" spans="1:28" ht="28" x14ac:dyDescent="0.35">
      <c r="A37" s="248"/>
      <c r="B37" s="101" t="s">
        <v>279</v>
      </c>
      <c r="C37" s="109" t="s">
        <v>245</v>
      </c>
      <c r="D37" s="109" t="s">
        <v>280</v>
      </c>
      <c r="E37" s="110">
        <v>16283</v>
      </c>
      <c r="F37" s="105">
        <v>1.64</v>
      </c>
      <c r="G37" s="96"/>
      <c r="H37" s="96"/>
      <c r="I37" s="96"/>
      <c r="J37" s="96"/>
      <c r="K37" s="96"/>
      <c r="L37" s="96"/>
      <c r="M37" s="96"/>
      <c r="N37" s="96"/>
      <c r="O37" s="96"/>
      <c r="P37" s="96"/>
      <c r="Q37" s="96"/>
      <c r="R37" s="96"/>
      <c r="S37" s="96"/>
      <c r="T37" s="96"/>
      <c r="U37" s="96"/>
      <c r="V37" s="96"/>
      <c r="W37" s="96"/>
      <c r="X37" s="96"/>
      <c r="Y37" s="96"/>
      <c r="Z37" s="96"/>
      <c r="AA37" s="96"/>
      <c r="AB37" s="96"/>
    </row>
    <row r="38" spans="1:28" ht="28" x14ac:dyDescent="0.35">
      <c r="A38" s="248"/>
      <c r="B38" s="101" t="s">
        <v>278</v>
      </c>
      <c r="C38" s="109" t="s">
        <v>245</v>
      </c>
      <c r="D38" s="109" t="s">
        <v>253</v>
      </c>
      <c r="E38" s="110">
        <v>9641</v>
      </c>
      <c r="F38" s="105">
        <v>0.97</v>
      </c>
      <c r="G38" s="96"/>
      <c r="H38" s="96"/>
      <c r="I38" s="96"/>
      <c r="J38" s="96"/>
      <c r="K38" s="96"/>
      <c r="L38" s="96"/>
      <c r="M38" s="96"/>
      <c r="N38" s="96"/>
      <c r="O38" s="96"/>
      <c r="P38" s="96"/>
      <c r="Q38" s="96"/>
      <c r="R38" s="96"/>
      <c r="S38" s="96"/>
      <c r="T38" s="96"/>
      <c r="U38" s="96"/>
      <c r="V38" s="96"/>
      <c r="W38" s="96"/>
      <c r="X38" s="96"/>
      <c r="Y38" s="96"/>
      <c r="Z38" s="96"/>
      <c r="AA38" s="96"/>
      <c r="AB38" s="96"/>
    </row>
    <row r="39" spans="1:28" x14ac:dyDescent="0.35">
      <c r="A39" s="248"/>
      <c r="B39" s="101" t="s">
        <v>281</v>
      </c>
      <c r="C39" s="101" t="s">
        <v>275</v>
      </c>
      <c r="D39" s="101" t="s">
        <v>244</v>
      </c>
      <c r="E39" s="110">
        <v>2462</v>
      </c>
      <c r="F39" s="105">
        <v>0.25</v>
      </c>
      <c r="G39" s="96"/>
      <c r="H39" s="96"/>
      <c r="I39" s="96"/>
      <c r="J39" s="96"/>
      <c r="K39" s="96"/>
      <c r="L39" s="96"/>
      <c r="M39" s="96"/>
      <c r="N39" s="96"/>
      <c r="O39" s="96"/>
      <c r="P39" s="96"/>
      <c r="Q39" s="96"/>
      <c r="R39" s="96"/>
      <c r="S39" s="96"/>
      <c r="T39" s="96"/>
      <c r="U39" s="96"/>
      <c r="V39" s="96"/>
      <c r="W39" s="96"/>
      <c r="X39" s="96"/>
      <c r="Y39" s="96"/>
      <c r="Z39" s="96"/>
      <c r="AA39" s="96"/>
      <c r="AB39" s="96"/>
    </row>
    <row r="40" spans="1:28" ht="28" x14ac:dyDescent="0.35">
      <c r="A40" s="248"/>
      <c r="B40" s="101" t="s">
        <v>282</v>
      </c>
      <c r="C40" s="109" t="s">
        <v>245</v>
      </c>
      <c r="D40" s="109" t="s">
        <v>253</v>
      </c>
      <c r="E40" s="110">
        <v>1991</v>
      </c>
      <c r="F40" s="105">
        <v>0.2</v>
      </c>
      <c r="G40" s="96"/>
      <c r="H40" s="96"/>
      <c r="I40" s="96"/>
      <c r="J40" s="96"/>
      <c r="K40" s="96"/>
      <c r="L40" s="96"/>
      <c r="M40" s="96"/>
      <c r="N40" s="96"/>
      <c r="O40" s="96"/>
      <c r="P40" s="96"/>
      <c r="Q40" s="96"/>
      <c r="R40" s="96"/>
      <c r="S40" s="96"/>
      <c r="T40" s="96"/>
      <c r="U40" s="96"/>
      <c r="V40" s="96"/>
      <c r="W40" s="96"/>
      <c r="X40" s="96"/>
      <c r="Y40" s="96"/>
      <c r="Z40" s="96"/>
      <c r="AA40" s="96"/>
      <c r="AB40" s="96"/>
    </row>
    <row r="41" spans="1:28" ht="28" x14ac:dyDescent="0.35">
      <c r="A41" s="248"/>
      <c r="B41" s="101" t="s">
        <v>283</v>
      </c>
      <c r="C41" s="109" t="s">
        <v>245</v>
      </c>
      <c r="D41" s="109" t="s">
        <v>280</v>
      </c>
      <c r="E41" s="110">
        <v>78</v>
      </c>
      <c r="F41" s="105">
        <v>0.01</v>
      </c>
      <c r="G41" s="96"/>
      <c r="H41" s="96"/>
      <c r="I41" s="96"/>
      <c r="J41" s="96"/>
      <c r="K41" s="96"/>
      <c r="L41" s="96"/>
      <c r="M41" s="96"/>
      <c r="N41" s="96"/>
      <c r="O41" s="96"/>
      <c r="P41" s="96"/>
      <c r="Q41" s="96"/>
      <c r="R41" s="96"/>
      <c r="S41" s="96"/>
      <c r="T41" s="96"/>
      <c r="U41" s="96"/>
      <c r="V41" s="96"/>
      <c r="W41" s="96"/>
      <c r="X41" s="96"/>
      <c r="Y41" s="96"/>
      <c r="Z41" s="96"/>
      <c r="AA41" s="96"/>
      <c r="AB41" s="96"/>
    </row>
    <row r="42" spans="1:28" ht="28" x14ac:dyDescent="0.35">
      <c r="A42" s="248"/>
      <c r="B42" s="101" t="s">
        <v>284</v>
      </c>
      <c r="C42" s="109" t="s">
        <v>245</v>
      </c>
      <c r="D42" s="109" t="s">
        <v>253</v>
      </c>
      <c r="E42" s="110">
        <v>23</v>
      </c>
      <c r="F42" s="105">
        <v>0</v>
      </c>
      <c r="G42" s="96"/>
      <c r="H42" s="96"/>
      <c r="I42" s="96"/>
      <c r="J42" s="96"/>
      <c r="K42" s="96"/>
      <c r="L42" s="96"/>
      <c r="M42" s="96"/>
      <c r="N42" s="96"/>
      <c r="O42" s="96"/>
      <c r="P42" s="96"/>
      <c r="Q42" s="96"/>
      <c r="R42" s="96"/>
      <c r="S42" s="96"/>
      <c r="T42" s="96"/>
      <c r="U42" s="96"/>
      <c r="V42" s="96"/>
      <c r="W42" s="96"/>
      <c r="X42" s="96"/>
      <c r="Y42" s="96"/>
      <c r="Z42" s="96"/>
      <c r="AA42" s="96"/>
      <c r="AB42" s="96"/>
    </row>
    <row r="43" spans="1:28" ht="28" x14ac:dyDescent="0.35">
      <c r="A43" s="248"/>
      <c r="B43" s="101" t="s">
        <v>285</v>
      </c>
      <c r="C43" s="109" t="s">
        <v>245</v>
      </c>
      <c r="D43" s="109" t="s">
        <v>280</v>
      </c>
      <c r="E43" s="110">
        <v>4</v>
      </c>
      <c r="F43" s="105">
        <v>0</v>
      </c>
      <c r="G43" s="96"/>
      <c r="H43" s="96"/>
      <c r="I43" s="96"/>
      <c r="J43" s="96"/>
      <c r="K43" s="96"/>
      <c r="L43" s="96"/>
      <c r="M43" s="96"/>
      <c r="N43" s="96"/>
      <c r="O43" s="96"/>
      <c r="P43" s="96"/>
      <c r="Q43" s="96"/>
      <c r="R43" s="96"/>
      <c r="S43" s="96"/>
      <c r="T43" s="96"/>
      <c r="U43" s="96"/>
      <c r="V43" s="96"/>
      <c r="W43" s="96"/>
      <c r="X43" s="96"/>
      <c r="Y43" s="96"/>
      <c r="Z43" s="96"/>
      <c r="AA43" s="96"/>
      <c r="AB43" s="96"/>
    </row>
    <row r="44" spans="1:28" ht="28" x14ac:dyDescent="0.35">
      <c r="A44" s="248"/>
      <c r="B44" s="101" t="s">
        <v>286</v>
      </c>
      <c r="C44" s="109" t="s">
        <v>245</v>
      </c>
      <c r="D44" s="109" t="s">
        <v>253</v>
      </c>
      <c r="E44" s="110">
        <v>2</v>
      </c>
      <c r="F44" s="105">
        <v>0</v>
      </c>
      <c r="G44" s="96"/>
      <c r="H44" s="96"/>
      <c r="I44" s="96"/>
      <c r="J44" s="96"/>
      <c r="K44" s="96"/>
      <c r="L44" s="96"/>
      <c r="M44" s="96"/>
      <c r="N44" s="96"/>
      <c r="O44" s="96"/>
      <c r="P44" s="96"/>
      <c r="Q44" s="96"/>
      <c r="R44" s="96"/>
      <c r="S44" s="96"/>
      <c r="T44" s="96"/>
      <c r="U44" s="96"/>
      <c r="V44" s="96"/>
      <c r="W44" s="96"/>
      <c r="X44" s="96"/>
      <c r="Y44" s="96"/>
      <c r="Z44" s="96"/>
      <c r="AA44" s="96"/>
      <c r="AB44" s="96"/>
    </row>
    <row r="45" spans="1:28" ht="15" thickBot="1" x14ac:dyDescent="0.4">
      <c r="A45" s="249"/>
      <c r="B45" s="102" t="s">
        <v>287</v>
      </c>
      <c r="C45" s="102" t="s">
        <v>275</v>
      </c>
      <c r="D45" s="102" t="s">
        <v>244</v>
      </c>
      <c r="E45" s="112">
        <v>0</v>
      </c>
      <c r="F45" s="106">
        <v>0</v>
      </c>
      <c r="G45" s="96"/>
      <c r="H45" s="96"/>
      <c r="I45" s="96"/>
      <c r="J45" s="96"/>
      <c r="K45" s="96"/>
      <c r="L45" s="96"/>
      <c r="M45" s="96"/>
      <c r="N45" s="96"/>
      <c r="O45" s="96"/>
      <c r="P45" s="96"/>
      <c r="Q45" s="96"/>
      <c r="R45" s="96"/>
      <c r="S45" s="96"/>
      <c r="T45" s="96"/>
      <c r="U45" s="96"/>
      <c r="V45" s="96"/>
      <c r="W45" s="96"/>
      <c r="X45" s="96"/>
      <c r="Y45" s="96"/>
      <c r="Z45" s="96"/>
      <c r="AA45" s="96"/>
      <c r="AB45" s="96"/>
    </row>
    <row r="46" spans="1:28" ht="28" x14ac:dyDescent="0.35">
      <c r="A46" s="247" t="s">
        <v>289</v>
      </c>
      <c r="B46" s="103" t="s">
        <v>217</v>
      </c>
      <c r="C46" s="109" t="s">
        <v>245</v>
      </c>
      <c r="D46" s="109" t="s">
        <v>253</v>
      </c>
      <c r="E46" s="108">
        <v>97179</v>
      </c>
      <c r="F46" s="104">
        <v>72.28</v>
      </c>
      <c r="G46" s="96"/>
      <c r="H46" s="96"/>
      <c r="I46" s="96"/>
      <c r="J46" s="96"/>
      <c r="K46" s="96"/>
      <c r="L46" s="96"/>
      <c r="M46" s="96"/>
      <c r="N46" s="96"/>
      <c r="O46" s="96"/>
      <c r="P46" s="96"/>
      <c r="Q46" s="96"/>
      <c r="R46" s="96"/>
      <c r="S46" s="96"/>
      <c r="T46" s="96"/>
      <c r="U46" s="96"/>
      <c r="V46" s="96"/>
      <c r="W46" s="96"/>
      <c r="X46" s="96"/>
      <c r="Y46" s="96"/>
      <c r="Z46" s="96"/>
      <c r="AA46" s="96"/>
      <c r="AB46" s="96"/>
    </row>
    <row r="47" spans="1:28" x14ac:dyDescent="0.35">
      <c r="A47" s="248"/>
      <c r="B47" s="101" t="s">
        <v>234</v>
      </c>
      <c r="C47" s="101" t="s">
        <v>275</v>
      </c>
      <c r="D47" s="101" t="s">
        <v>244</v>
      </c>
      <c r="E47" s="110">
        <v>13581</v>
      </c>
      <c r="F47" s="105">
        <v>10.1</v>
      </c>
      <c r="G47" s="96"/>
      <c r="H47" s="96"/>
      <c r="I47" s="96"/>
      <c r="J47" s="96"/>
      <c r="K47" s="96"/>
      <c r="L47" s="96"/>
      <c r="M47" s="96"/>
      <c r="N47" s="96"/>
      <c r="O47" s="96"/>
      <c r="P47" s="96"/>
      <c r="Q47" s="96"/>
      <c r="R47" s="96"/>
      <c r="S47" s="96"/>
      <c r="T47" s="96"/>
      <c r="U47" s="96"/>
      <c r="V47" s="96"/>
      <c r="W47" s="96"/>
      <c r="X47" s="96"/>
      <c r="Y47" s="96"/>
      <c r="Z47" s="96"/>
      <c r="AA47" s="96"/>
      <c r="AB47" s="96"/>
    </row>
    <row r="48" spans="1:28" x14ac:dyDescent="0.35">
      <c r="A48" s="248"/>
      <c r="B48" s="101" t="s">
        <v>276</v>
      </c>
      <c r="C48" s="101" t="s">
        <v>275</v>
      </c>
      <c r="D48" s="101" t="s">
        <v>244</v>
      </c>
      <c r="E48" s="110">
        <v>10263</v>
      </c>
      <c r="F48" s="105">
        <v>7.63</v>
      </c>
      <c r="G48" s="96"/>
      <c r="H48" s="96"/>
      <c r="I48" s="96"/>
      <c r="J48" s="96"/>
      <c r="K48" s="96"/>
      <c r="L48" s="96"/>
      <c r="M48" s="96"/>
      <c r="N48" s="96"/>
      <c r="O48" s="96"/>
      <c r="P48" s="96"/>
      <c r="Q48" s="96"/>
      <c r="R48" s="96"/>
      <c r="S48" s="96"/>
      <c r="T48" s="96"/>
      <c r="U48" s="96"/>
      <c r="V48" s="96"/>
      <c r="W48" s="96"/>
      <c r="X48" s="96"/>
      <c r="Y48" s="96"/>
      <c r="Z48" s="96"/>
      <c r="AA48" s="96"/>
      <c r="AB48" s="96"/>
    </row>
    <row r="49" spans="1:28" x14ac:dyDescent="0.35">
      <c r="A49" s="248"/>
      <c r="B49" s="101" t="s">
        <v>277</v>
      </c>
      <c r="C49" s="101" t="s">
        <v>246</v>
      </c>
      <c r="D49" s="101" t="s">
        <v>244</v>
      </c>
      <c r="E49" s="110">
        <v>8363</v>
      </c>
      <c r="F49" s="105">
        <v>6.22</v>
      </c>
      <c r="G49" s="96"/>
      <c r="H49" s="96"/>
      <c r="I49" s="96"/>
      <c r="J49" s="96"/>
      <c r="K49" s="96"/>
      <c r="L49" s="96"/>
      <c r="M49" s="96"/>
      <c r="N49" s="96"/>
      <c r="O49" s="96"/>
      <c r="P49" s="96"/>
      <c r="Q49" s="96"/>
      <c r="R49" s="96"/>
      <c r="S49" s="96"/>
      <c r="T49" s="96"/>
      <c r="U49" s="96"/>
      <c r="V49" s="96"/>
      <c r="W49" s="96"/>
      <c r="X49" s="96"/>
      <c r="Y49" s="96"/>
      <c r="Z49" s="96"/>
      <c r="AA49" s="96"/>
      <c r="AB49" s="96"/>
    </row>
    <row r="50" spans="1:28" ht="28" x14ac:dyDescent="0.35">
      <c r="A50" s="248"/>
      <c r="B50" s="101" t="s">
        <v>279</v>
      </c>
      <c r="C50" s="109" t="s">
        <v>245</v>
      </c>
      <c r="D50" s="109" t="s">
        <v>280</v>
      </c>
      <c r="E50" s="110">
        <v>3361</v>
      </c>
      <c r="F50" s="105">
        <v>2.5</v>
      </c>
      <c r="G50" s="96"/>
      <c r="H50" s="96"/>
      <c r="I50" s="96"/>
      <c r="J50" s="96"/>
      <c r="K50" s="96"/>
      <c r="L50" s="96"/>
      <c r="M50" s="96"/>
      <c r="N50" s="96"/>
      <c r="O50" s="96"/>
      <c r="P50" s="96"/>
      <c r="Q50" s="96"/>
      <c r="R50" s="96"/>
      <c r="S50" s="96"/>
      <c r="T50" s="96"/>
      <c r="U50" s="96"/>
      <c r="V50" s="96"/>
      <c r="W50" s="96"/>
      <c r="X50" s="96"/>
      <c r="Y50" s="96"/>
      <c r="Z50" s="96"/>
      <c r="AA50" s="96"/>
      <c r="AB50" s="96"/>
    </row>
    <row r="51" spans="1:28" ht="29.25" customHeight="1" x14ac:dyDescent="0.35">
      <c r="A51" s="248"/>
      <c r="B51" s="101" t="s">
        <v>278</v>
      </c>
      <c r="C51" s="101" t="s">
        <v>245</v>
      </c>
      <c r="D51" s="109" t="s">
        <v>253</v>
      </c>
      <c r="E51" s="110">
        <v>808</v>
      </c>
      <c r="F51" s="105">
        <v>0.6</v>
      </c>
      <c r="G51" s="96"/>
      <c r="H51" s="96"/>
      <c r="I51" s="96"/>
      <c r="J51" s="96"/>
      <c r="K51" s="96"/>
      <c r="L51" s="96"/>
      <c r="M51" s="96"/>
      <c r="N51" s="96"/>
      <c r="O51" s="96"/>
      <c r="P51" s="96"/>
      <c r="Q51" s="96"/>
      <c r="R51" s="96"/>
      <c r="S51" s="96"/>
      <c r="T51" s="96"/>
      <c r="U51" s="96"/>
      <c r="V51" s="96"/>
      <c r="W51" s="96"/>
      <c r="X51" s="96"/>
      <c r="Y51" s="96"/>
      <c r="Z51" s="96"/>
      <c r="AA51" s="96"/>
      <c r="AB51" s="96"/>
    </row>
    <row r="52" spans="1:28" x14ac:dyDescent="0.35">
      <c r="A52" s="248"/>
      <c r="B52" s="101" t="s">
        <v>281</v>
      </c>
      <c r="C52" s="109" t="s">
        <v>275</v>
      </c>
      <c r="D52" s="109" t="s">
        <v>244</v>
      </c>
      <c r="E52" s="110">
        <v>479</v>
      </c>
      <c r="F52" s="105">
        <v>0.36</v>
      </c>
      <c r="G52" s="96"/>
      <c r="H52" s="96"/>
      <c r="I52" s="96"/>
      <c r="J52" s="96"/>
      <c r="K52" s="96"/>
      <c r="L52" s="96"/>
      <c r="M52" s="96"/>
      <c r="N52" s="96"/>
      <c r="O52" s="96"/>
      <c r="P52" s="96"/>
      <c r="Q52" s="96"/>
      <c r="R52" s="96"/>
      <c r="S52" s="96"/>
      <c r="T52" s="96"/>
      <c r="U52" s="96"/>
      <c r="V52" s="96"/>
      <c r="W52" s="96"/>
      <c r="X52" s="96"/>
      <c r="Y52" s="96"/>
      <c r="Z52" s="96"/>
      <c r="AA52" s="96"/>
      <c r="AB52" s="96"/>
    </row>
    <row r="53" spans="1:28" ht="28" x14ac:dyDescent="0.35">
      <c r="A53" s="248"/>
      <c r="B53" s="101" t="s">
        <v>282</v>
      </c>
      <c r="C53" s="109" t="s">
        <v>245</v>
      </c>
      <c r="D53" s="109" t="s">
        <v>253</v>
      </c>
      <c r="E53" s="110">
        <v>394</v>
      </c>
      <c r="F53" s="105">
        <v>0.28999999999999998</v>
      </c>
      <c r="G53" s="96"/>
      <c r="H53" s="96"/>
      <c r="I53" s="96"/>
      <c r="J53" s="96"/>
      <c r="K53" s="96"/>
      <c r="L53" s="96"/>
      <c r="M53" s="96"/>
      <c r="N53" s="96"/>
      <c r="O53" s="96"/>
      <c r="P53" s="96"/>
      <c r="Q53" s="96"/>
      <c r="R53" s="96"/>
      <c r="S53" s="96"/>
      <c r="T53" s="96"/>
      <c r="U53" s="96"/>
      <c r="V53" s="96"/>
      <c r="W53" s="96"/>
      <c r="X53" s="96"/>
      <c r="Y53" s="96"/>
      <c r="Z53" s="96"/>
      <c r="AA53" s="96"/>
      <c r="AB53" s="96"/>
    </row>
    <row r="54" spans="1:28" ht="28" x14ac:dyDescent="0.35">
      <c r="A54" s="248"/>
      <c r="B54" s="101" t="s">
        <v>284</v>
      </c>
      <c r="C54" s="109" t="s">
        <v>245</v>
      </c>
      <c r="D54" s="109" t="s">
        <v>253</v>
      </c>
      <c r="E54" s="110">
        <v>17</v>
      </c>
      <c r="F54" s="105">
        <v>0.01</v>
      </c>
      <c r="G54" s="96"/>
      <c r="H54" s="96"/>
      <c r="I54" s="96"/>
      <c r="J54" s="96"/>
      <c r="K54" s="96"/>
      <c r="L54" s="96"/>
      <c r="M54" s="96"/>
      <c r="N54" s="96"/>
      <c r="O54" s="96"/>
      <c r="P54" s="96"/>
      <c r="Q54" s="96"/>
      <c r="R54" s="96"/>
      <c r="S54" s="96"/>
      <c r="T54" s="96"/>
      <c r="U54" s="96"/>
      <c r="V54" s="96"/>
      <c r="W54" s="96"/>
      <c r="X54" s="96"/>
      <c r="Y54" s="96"/>
      <c r="Z54" s="96"/>
      <c r="AA54" s="96"/>
      <c r="AB54" s="96"/>
    </row>
    <row r="55" spans="1:28" ht="28" x14ac:dyDescent="0.35">
      <c r="A55" s="248"/>
      <c r="B55" s="101" t="s">
        <v>283</v>
      </c>
      <c r="C55" s="109" t="s">
        <v>245</v>
      </c>
      <c r="D55" s="109" t="s">
        <v>280</v>
      </c>
      <c r="E55" s="110">
        <v>6</v>
      </c>
      <c r="F55" s="105">
        <v>0</v>
      </c>
      <c r="G55" s="96"/>
      <c r="H55" s="96"/>
      <c r="I55" s="96"/>
      <c r="J55" s="96"/>
      <c r="K55" s="96"/>
      <c r="L55" s="96"/>
      <c r="M55" s="96"/>
      <c r="N55" s="96"/>
      <c r="O55" s="96"/>
      <c r="P55" s="96"/>
      <c r="Q55" s="96"/>
      <c r="R55" s="96"/>
      <c r="S55" s="96"/>
      <c r="T55" s="96"/>
      <c r="U55" s="96"/>
      <c r="V55" s="96"/>
      <c r="W55" s="96"/>
      <c r="X55" s="96"/>
      <c r="Y55" s="96"/>
      <c r="Z55" s="96"/>
      <c r="AA55" s="96"/>
      <c r="AB55" s="96"/>
    </row>
    <row r="56" spans="1:28" ht="28" x14ac:dyDescent="0.35">
      <c r="A56" s="248"/>
      <c r="B56" s="101" t="s">
        <v>286</v>
      </c>
      <c r="C56" s="109" t="s">
        <v>245</v>
      </c>
      <c r="D56" s="109" t="s">
        <v>253</v>
      </c>
      <c r="E56" s="110">
        <v>2</v>
      </c>
      <c r="F56" s="105">
        <v>0</v>
      </c>
      <c r="G56" s="96"/>
      <c r="H56" s="96"/>
      <c r="I56" s="96"/>
      <c r="J56" s="96"/>
      <c r="K56" s="96"/>
      <c r="L56" s="96"/>
      <c r="M56" s="96"/>
      <c r="N56" s="96"/>
      <c r="O56" s="96"/>
      <c r="P56" s="96"/>
      <c r="Q56" s="96"/>
      <c r="R56" s="96"/>
      <c r="S56" s="96"/>
      <c r="T56" s="96"/>
      <c r="U56" s="96"/>
      <c r="V56" s="96"/>
      <c r="W56" s="96"/>
      <c r="X56" s="96"/>
      <c r="Y56" s="96"/>
      <c r="Z56" s="96"/>
      <c r="AA56" s="96"/>
      <c r="AB56" s="96"/>
    </row>
    <row r="57" spans="1:28" ht="28" x14ac:dyDescent="0.35">
      <c r="A57" s="248"/>
      <c r="B57" s="101" t="s">
        <v>285</v>
      </c>
      <c r="C57" s="109" t="s">
        <v>245</v>
      </c>
      <c r="D57" s="109" t="s">
        <v>280</v>
      </c>
      <c r="E57" s="110">
        <v>0</v>
      </c>
      <c r="F57" s="105">
        <v>0</v>
      </c>
      <c r="G57" s="96"/>
      <c r="H57" s="96"/>
      <c r="I57" s="96"/>
      <c r="J57" s="96"/>
      <c r="K57" s="96"/>
      <c r="L57" s="96"/>
      <c r="M57" s="96"/>
      <c r="N57" s="96"/>
      <c r="O57" s="96"/>
      <c r="P57" s="96"/>
      <c r="Q57" s="96"/>
      <c r="R57" s="96"/>
      <c r="S57" s="96"/>
      <c r="T57" s="96"/>
      <c r="U57" s="96"/>
      <c r="V57" s="96"/>
      <c r="W57" s="96"/>
      <c r="X57" s="96"/>
      <c r="Y57" s="96"/>
      <c r="Z57" s="96"/>
      <c r="AA57" s="96"/>
      <c r="AB57" s="96"/>
    </row>
    <row r="58" spans="1:28" ht="15" thickBot="1" x14ac:dyDescent="0.4">
      <c r="A58" s="249"/>
      <c r="B58" s="102" t="s">
        <v>287</v>
      </c>
      <c r="C58" s="102" t="s">
        <v>275</v>
      </c>
      <c r="D58" s="102" t="s">
        <v>244</v>
      </c>
      <c r="E58" s="112">
        <v>0</v>
      </c>
      <c r="F58" s="106">
        <v>0</v>
      </c>
      <c r="G58" s="96"/>
      <c r="H58" s="96"/>
      <c r="I58" s="96"/>
      <c r="J58" s="96"/>
      <c r="K58" s="96"/>
      <c r="L58" s="96"/>
      <c r="M58" s="96"/>
      <c r="N58" s="96"/>
      <c r="O58" s="96"/>
      <c r="P58" s="96"/>
      <c r="Q58" s="96"/>
      <c r="R58" s="96"/>
      <c r="S58" s="96"/>
      <c r="T58" s="96"/>
      <c r="U58" s="96"/>
      <c r="V58" s="96"/>
      <c r="W58" s="96"/>
      <c r="X58" s="96"/>
      <c r="Y58" s="96"/>
      <c r="Z58" s="96"/>
      <c r="AA58" s="96"/>
      <c r="AB58" s="96"/>
    </row>
    <row r="59" spans="1:28" ht="28" x14ac:dyDescent="0.35">
      <c r="A59" s="247" t="s">
        <v>290</v>
      </c>
      <c r="B59" s="103" t="s">
        <v>217</v>
      </c>
      <c r="C59" s="109" t="s">
        <v>245</v>
      </c>
      <c r="D59" s="109" t="s">
        <v>253</v>
      </c>
      <c r="E59" s="108">
        <v>2121983</v>
      </c>
      <c r="F59" s="104">
        <v>72.59</v>
      </c>
      <c r="G59" s="96"/>
      <c r="H59" s="96"/>
      <c r="I59" s="96"/>
      <c r="J59" s="96"/>
      <c r="K59" s="96"/>
      <c r="L59" s="96"/>
      <c r="M59" s="96"/>
      <c r="N59" s="96"/>
      <c r="O59" s="96"/>
      <c r="P59" s="96"/>
      <c r="Q59" s="96"/>
      <c r="R59" s="96"/>
      <c r="S59" s="96"/>
      <c r="T59" s="96"/>
      <c r="U59" s="96"/>
      <c r="V59" s="96"/>
      <c r="W59" s="96"/>
      <c r="X59" s="96"/>
      <c r="Y59" s="96"/>
      <c r="Z59" s="96"/>
      <c r="AA59" s="96"/>
      <c r="AB59" s="96"/>
    </row>
    <row r="60" spans="1:28" x14ac:dyDescent="0.35">
      <c r="A60" s="248"/>
      <c r="B60" s="101" t="s">
        <v>234</v>
      </c>
      <c r="C60" s="101" t="s">
        <v>275</v>
      </c>
      <c r="D60" s="101" t="s">
        <v>244</v>
      </c>
      <c r="E60" s="110">
        <v>270726</v>
      </c>
      <c r="F60" s="105">
        <v>9.26</v>
      </c>
      <c r="G60" s="96"/>
      <c r="H60" s="96"/>
      <c r="I60" s="96"/>
      <c r="J60" s="96"/>
      <c r="K60" s="96"/>
      <c r="L60" s="96"/>
      <c r="M60" s="96"/>
      <c r="N60" s="96"/>
      <c r="O60" s="96"/>
      <c r="P60" s="96"/>
      <c r="Q60" s="96"/>
      <c r="R60" s="96"/>
      <c r="S60" s="96"/>
      <c r="T60" s="96"/>
      <c r="U60" s="96"/>
      <c r="V60" s="96"/>
      <c r="W60" s="96"/>
      <c r="X60" s="96"/>
      <c r="Y60" s="96"/>
      <c r="Z60" s="96"/>
      <c r="AA60" s="96"/>
      <c r="AB60" s="96"/>
    </row>
    <row r="61" spans="1:28" x14ac:dyDescent="0.35">
      <c r="A61" s="248"/>
      <c r="B61" s="101" t="s">
        <v>276</v>
      </c>
      <c r="C61" s="101" t="s">
        <v>275</v>
      </c>
      <c r="D61" s="101" t="s">
        <v>244</v>
      </c>
      <c r="E61" s="110">
        <v>221768</v>
      </c>
      <c r="F61" s="105">
        <v>7.59</v>
      </c>
      <c r="G61" s="96"/>
      <c r="H61" s="96"/>
      <c r="I61" s="96"/>
      <c r="J61" s="96"/>
      <c r="K61" s="96"/>
      <c r="L61" s="96"/>
      <c r="M61" s="96"/>
      <c r="N61" s="96"/>
      <c r="O61" s="96"/>
      <c r="P61" s="96"/>
      <c r="Q61" s="96"/>
      <c r="R61" s="96"/>
      <c r="S61" s="96"/>
      <c r="T61" s="96"/>
      <c r="U61" s="96"/>
      <c r="V61" s="96"/>
      <c r="W61" s="96"/>
      <c r="X61" s="96"/>
      <c r="Y61" s="96"/>
      <c r="Z61" s="96"/>
      <c r="AA61" s="96"/>
      <c r="AB61" s="96"/>
    </row>
    <row r="62" spans="1:28" x14ac:dyDescent="0.35">
      <c r="A62" s="248"/>
      <c r="B62" s="101" t="s">
        <v>277</v>
      </c>
      <c r="C62" s="101" t="s">
        <v>246</v>
      </c>
      <c r="D62" s="101" t="s">
        <v>244</v>
      </c>
      <c r="E62" s="110">
        <v>131259</v>
      </c>
      <c r="F62" s="105">
        <v>4.49</v>
      </c>
      <c r="G62" s="96"/>
      <c r="H62" s="96"/>
      <c r="I62" s="96"/>
      <c r="J62" s="96"/>
      <c r="K62" s="96"/>
      <c r="L62" s="96"/>
      <c r="M62" s="96"/>
      <c r="N62" s="96"/>
      <c r="O62" s="96"/>
      <c r="P62" s="96"/>
      <c r="Q62" s="96"/>
      <c r="R62" s="96"/>
      <c r="S62" s="96"/>
      <c r="T62" s="96"/>
      <c r="U62" s="96"/>
      <c r="V62" s="96"/>
      <c r="W62" s="96"/>
      <c r="X62" s="96"/>
      <c r="Y62" s="96"/>
      <c r="Z62" s="96"/>
      <c r="AA62" s="96"/>
      <c r="AB62" s="96"/>
    </row>
    <row r="63" spans="1:28" ht="28" x14ac:dyDescent="0.35">
      <c r="A63" s="248"/>
      <c r="B63" s="101" t="s">
        <v>278</v>
      </c>
      <c r="C63" s="109" t="s">
        <v>245</v>
      </c>
      <c r="D63" s="109" t="s">
        <v>253</v>
      </c>
      <c r="E63" s="110">
        <v>80363</v>
      </c>
      <c r="F63" s="105">
        <v>2.75</v>
      </c>
      <c r="G63" s="96"/>
      <c r="H63" s="96"/>
      <c r="I63" s="96"/>
      <c r="J63" s="96"/>
      <c r="K63" s="96"/>
      <c r="L63" s="96"/>
      <c r="M63" s="96"/>
      <c r="N63" s="96"/>
      <c r="O63" s="96"/>
      <c r="P63" s="96"/>
      <c r="Q63" s="96"/>
      <c r="R63" s="96"/>
      <c r="S63" s="96"/>
      <c r="T63" s="96"/>
      <c r="U63" s="96"/>
      <c r="V63" s="96"/>
      <c r="W63" s="96"/>
      <c r="X63" s="96"/>
      <c r="Y63" s="96"/>
      <c r="Z63" s="96"/>
      <c r="AA63" s="96"/>
      <c r="AB63" s="96"/>
    </row>
    <row r="64" spans="1:28" ht="28" x14ac:dyDescent="0.35">
      <c r="A64" s="248"/>
      <c r="B64" s="101" t="s">
        <v>279</v>
      </c>
      <c r="C64" s="109" t="s">
        <v>245</v>
      </c>
      <c r="D64" s="109" t="s">
        <v>280</v>
      </c>
      <c r="E64" s="110">
        <v>49831</v>
      </c>
      <c r="F64" s="105">
        <v>1.7</v>
      </c>
      <c r="G64" s="96"/>
      <c r="H64" s="96"/>
      <c r="I64" s="96"/>
      <c r="J64" s="96"/>
      <c r="K64" s="96"/>
      <c r="L64" s="96"/>
      <c r="M64" s="96"/>
      <c r="N64" s="96"/>
      <c r="O64" s="96"/>
      <c r="P64" s="96"/>
      <c r="Q64" s="96"/>
      <c r="R64" s="96"/>
      <c r="S64" s="96"/>
      <c r="T64" s="96"/>
      <c r="U64" s="96"/>
      <c r="V64" s="96"/>
      <c r="W64" s="96"/>
      <c r="X64" s="96"/>
      <c r="Y64" s="96"/>
      <c r="Z64" s="96"/>
      <c r="AA64" s="96"/>
      <c r="AB64" s="96"/>
    </row>
    <row r="65" spans="1:28" ht="28" x14ac:dyDescent="0.35">
      <c r="A65" s="248"/>
      <c r="B65" s="101" t="s">
        <v>282</v>
      </c>
      <c r="C65" s="109" t="s">
        <v>245</v>
      </c>
      <c r="D65" s="109" t="s">
        <v>253</v>
      </c>
      <c r="E65" s="110">
        <v>36926</v>
      </c>
      <c r="F65" s="105">
        <v>1.26</v>
      </c>
      <c r="G65" s="96"/>
      <c r="H65" s="96"/>
      <c r="I65" s="96"/>
      <c r="J65" s="96"/>
      <c r="K65" s="96"/>
      <c r="L65" s="96"/>
      <c r="M65" s="96"/>
      <c r="N65" s="96"/>
      <c r="O65" s="96"/>
      <c r="P65" s="96"/>
      <c r="Q65" s="96"/>
      <c r="R65" s="96"/>
      <c r="S65" s="96"/>
      <c r="T65" s="96"/>
      <c r="U65" s="96"/>
      <c r="V65" s="96"/>
      <c r="W65" s="96"/>
      <c r="X65" s="96"/>
      <c r="Y65" s="96"/>
      <c r="Z65" s="96"/>
      <c r="AA65" s="96"/>
      <c r="AB65" s="96"/>
    </row>
    <row r="66" spans="1:28" x14ac:dyDescent="0.35">
      <c r="A66" s="248"/>
      <c r="B66" s="101" t="s">
        <v>281</v>
      </c>
      <c r="C66" s="101" t="s">
        <v>275</v>
      </c>
      <c r="D66" s="101" t="s">
        <v>244</v>
      </c>
      <c r="E66" s="110">
        <v>9269</v>
      </c>
      <c r="F66" s="105">
        <v>0.32</v>
      </c>
      <c r="G66" s="96"/>
      <c r="H66" s="96"/>
      <c r="I66" s="96"/>
      <c r="J66" s="96"/>
      <c r="K66" s="96"/>
      <c r="L66" s="96"/>
      <c r="M66" s="96"/>
      <c r="N66" s="96"/>
      <c r="O66" s="96"/>
      <c r="P66" s="96"/>
      <c r="Q66" s="96"/>
      <c r="R66" s="96"/>
      <c r="S66" s="96"/>
      <c r="T66" s="96"/>
      <c r="U66" s="96"/>
      <c r="V66" s="96"/>
      <c r="W66" s="96"/>
      <c r="X66" s="96"/>
      <c r="Y66" s="96"/>
      <c r="Z66" s="96"/>
      <c r="AA66" s="96"/>
      <c r="AB66" s="96"/>
    </row>
    <row r="67" spans="1:28" ht="28" x14ac:dyDescent="0.35">
      <c r="A67" s="248"/>
      <c r="B67" s="101" t="s">
        <v>283</v>
      </c>
      <c r="C67" s="109" t="s">
        <v>245</v>
      </c>
      <c r="D67" s="109" t="s">
        <v>280</v>
      </c>
      <c r="E67" s="110">
        <v>881</v>
      </c>
      <c r="F67" s="105">
        <v>0.03</v>
      </c>
      <c r="G67" s="96"/>
      <c r="H67" s="96"/>
      <c r="I67" s="96"/>
      <c r="J67" s="96"/>
      <c r="K67" s="96"/>
      <c r="L67" s="96"/>
      <c r="M67" s="96"/>
      <c r="N67" s="96"/>
      <c r="O67" s="96"/>
      <c r="P67" s="96"/>
      <c r="Q67" s="96"/>
      <c r="R67" s="96"/>
      <c r="S67" s="96"/>
      <c r="T67" s="96"/>
      <c r="U67" s="96"/>
      <c r="V67" s="96"/>
      <c r="W67" s="96"/>
      <c r="X67" s="96"/>
      <c r="Y67" s="96"/>
      <c r="Z67" s="96"/>
      <c r="AA67" s="96"/>
      <c r="AB67" s="96"/>
    </row>
    <row r="68" spans="1:28" ht="28" x14ac:dyDescent="0.35">
      <c r="A68" s="248"/>
      <c r="B68" s="101" t="s">
        <v>284</v>
      </c>
      <c r="C68" s="109" t="s">
        <v>245</v>
      </c>
      <c r="D68" s="109" t="s">
        <v>253</v>
      </c>
      <c r="E68" s="110">
        <v>89</v>
      </c>
      <c r="F68" s="105">
        <v>0</v>
      </c>
      <c r="G68" s="96"/>
      <c r="H68" s="96"/>
      <c r="I68" s="96"/>
      <c r="J68" s="96"/>
      <c r="K68" s="96"/>
      <c r="L68" s="96"/>
      <c r="M68" s="96"/>
      <c r="N68" s="96"/>
      <c r="O68" s="96"/>
      <c r="P68" s="96"/>
      <c r="Q68" s="96"/>
      <c r="R68" s="96"/>
      <c r="S68" s="96"/>
      <c r="T68" s="96"/>
      <c r="U68" s="96"/>
      <c r="V68" s="96"/>
      <c r="W68" s="96"/>
      <c r="X68" s="96"/>
      <c r="Y68" s="96"/>
      <c r="Z68" s="96"/>
      <c r="AA68" s="96"/>
      <c r="AB68" s="96"/>
    </row>
    <row r="69" spans="1:28" ht="28" x14ac:dyDescent="0.35">
      <c r="A69" s="248"/>
      <c r="B69" s="101" t="s">
        <v>285</v>
      </c>
      <c r="C69" s="109" t="s">
        <v>245</v>
      </c>
      <c r="D69" s="109" t="s">
        <v>280</v>
      </c>
      <c r="E69" s="110">
        <v>35</v>
      </c>
      <c r="F69" s="105">
        <v>0</v>
      </c>
      <c r="G69" s="96"/>
      <c r="H69" s="96"/>
      <c r="I69" s="96"/>
      <c r="J69" s="96"/>
      <c r="K69" s="96"/>
      <c r="L69" s="96"/>
      <c r="M69" s="96"/>
      <c r="N69" s="96"/>
      <c r="O69" s="96"/>
      <c r="P69" s="96"/>
      <c r="Q69" s="96"/>
      <c r="R69" s="96"/>
      <c r="S69" s="96"/>
      <c r="T69" s="96"/>
      <c r="U69" s="96"/>
      <c r="V69" s="96"/>
      <c r="W69" s="96"/>
      <c r="X69" s="96"/>
      <c r="Y69" s="96"/>
      <c r="Z69" s="96"/>
      <c r="AA69" s="96"/>
      <c r="AB69" s="96"/>
    </row>
    <row r="70" spans="1:28" ht="28" x14ac:dyDescent="0.35">
      <c r="A70" s="248"/>
      <c r="B70" s="101" t="s">
        <v>286</v>
      </c>
      <c r="C70" s="109" t="s">
        <v>245</v>
      </c>
      <c r="D70" s="109" t="s">
        <v>253</v>
      </c>
      <c r="E70" s="110">
        <v>3</v>
      </c>
      <c r="F70" s="105">
        <v>0</v>
      </c>
      <c r="G70" s="96"/>
      <c r="H70" s="96"/>
      <c r="I70" s="96"/>
      <c r="J70" s="96"/>
      <c r="K70" s="96"/>
      <c r="L70" s="96"/>
      <c r="M70" s="96"/>
      <c r="N70" s="96"/>
      <c r="O70" s="96"/>
      <c r="P70" s="96"/>
      <c r="Q70" s="96"/>
      <c r="R70" s="96"/>
      <c r="S70" s="96"/>
      <c r="T70" s="96"/>
      <c r="U70" s="96"/>
      <c r="V70" s="96"/>
      <c r="W70" s="96"/>
      <c r="X70" s="96"/>
      <c r="Y70" s="96"/>
      <c r="Z70" s="96"/>
      <c r="AA70" s="96"/>
      <c r="AB70" s="96"/>
    </row>
    <row r="71" spans="1:28" ht="15" thickBot="1" x14ac:dyDescent="0.4">
      <c r="A71" s="249"/>
      <c r="B71" s="102" t="s">
        <v>287</v>
      </c>
      <c r="C71" s="102" t="s">
        <v>275</v>
      </c>
      <c r="D71" s="102" t="s">
        <v>244</v>
      </c>
      <c r="E71" s="112">
        <v>0</v>
      </c>
      <c r="F71" s="106">
        <v>0</v>
      </c>
      <c r="G71" s="96"/>
      <c r="H71" s="96"/>
      <c r="I71" s="96"/>
      <c r="J71" s="96"/>
      <c r="K71" s="96"/>
      <c r="L71" s="96"/>
      <c r="M71" s="96"/>
      <c r="N71" s="96"/>
      <c r="O71" s="96"/>
      <c r="P71" s="96"/>
      <c r="Q71" s="96"/>
      <c r="R71" s="96"/>
      <c r="S71" s="96"/>
      <c r="T71" s="96"/>
      <c r="U71" s="96"/>
      <c r="V71" s="96"/>
      <c r="W71" s="96"/>
      <c r="X71" s="96"/>
      <c r="Y71" s="96"/>
      <c r="Z71" s="96"/>
      <c r="AA71" s="96"/>
      <c r="AB71" s="96"/>
    </row>
    <row r="72" spans="1:28" ht="28" x14ac:dyDescent="0.35">
      <c r="A72" s="247" t="s">
        <v>291</v>
      </c>
      <c r="B72" s="109" t="s">
        <v>217</v>
      </c>
      <c r="C72" s="109" t="s">
        <v>245</v>
      </c>
      <c r="D72" s="109" t="s">
        <v>253</v>
      </c>
      <c r="E72" s="108">
        <v>3183093</v>
      </c>
      <c r="F72" s="104">
        <v>73.06</v>
      </c>
      <c r="G72" s="96"/>
      <c r="H72" s="96"/>
      <c r="I72" s="96"/>
      <c r="J72" s="96"/>
      <c r="K72" s="96"/>
      <c r="L72" s="96"/>
      <c r="M72" s="96"/>
      <c r="N72" s="96"/>
      <c r="O72" s="96"/>
      <c r="P72" s="96"/>
      <c r="Q72" s="96"/>
      <c r="R72" s="96"/>
      <c r="S72" s="96"/>
      <c r="T72" s="96"/>
      <c r="U72" s="96"/>
      <c r="V72" s="96"/>
      <c r="W72" s="96"/>
      <c r="X72" s="96"/>
      <c r="Y72" s="96"/>
      <c r="Z72" s="96"/>
      <c r="AA72" s="96"/>
      <c r="AB72" s="96"/>
    </row>
    <row r="73" spans="1:28" x14ac:dyDescent="0.35">
      <c r="A73" s="248"/>
      <c r="B73" s="101" t="s">
        <v>234</v>
      </c>
      <c r="C73" s="101" t="s">
        <v>275</v>
      </c>
      <c r="D73" s="101" t="s">
        <v>244</v>
      </c>
      <c r="E73" s="110">
        <v>407745</v>
      </c>
      <c r="F73" s="105">
        <v>9.36</v>
      </c>
      <c r="G73" s="96"/>
      <c r="H73" s="96"/>
      <c r="I73" s="96"/>
      <c r="J73" s="96"/>
      <c r="K73" s="96"/>
      <c r="L73" s="96"/>
      <c r="M73" s="96"/>
      <c r="N73" s="96"/>
      <c r="O73" s="96"/>
      <c r="P73" s="96"/>
      <c r="Q73" s="96"/>
      <c r="R73" s="96"/>
      <c r="S73" s="96"/>
      <c r="T73" s="96"/>
      <c r="U73" s="96"/>
      <c r="V73" s="96"/>
      <c r="W73" s="96"/>
      <c r="X73" s="96"/>
      <c r="Y73" s="96"/>
      <c r="Z73" s="96"/>
      <c r="AA73" s="96"/>
      <c r="AB73" s="96"/>
    </row>
    <row r="74" spans="1:28" x14ac:dyDescent="0.35">
      <c r="A74" s="248"/>
      <c r="B74" s="101" t="s">
        <v>276</v>
      </c>
      <c r="C74" s="101" t="s">
        <v>275</v>
      </c>
      <c r="D74" s="101" t="s">
        <v>244</v>
      </c>
      <c r="E74" s="110">
        <v>329020</v>
      </c>
      <c r="F74" s="105">
        <v>7.55</v>
      </c>
      <c r="G74" s="96"/>
      <c r="H74" s="96"/>
      <c r="I74" s="96"/>
      <c r="J74" s="96"/>
      <c r="K74" s="96"/>
      <c r="L74" s="96"/>
      <c r="M74" s="96"/>
      <c r="N74" s="96"/>
      <c r="O74" s="96"/>
      <c r="P74" s="96"/>
      <c r="Q74" s="96"/>
      <c r="R74" s="96"/>
      <c r="S74" s="96"/>
      <c r="T74" s="96"/>
      <c r="U74" s="96"/>
      <c r="V74" s="96"/>
      <c r="W74" s="96"/>
      <c r="X74" s="96"/>
      <c r="Y74" s="96"/>
      <c r="Z74" s="96"/>
      <c r="AA74" s="96"/>
      <c r="AB74" s="96"/>
    </row>
    <row r="75" spans="1:28" x14ac:dyDescent="0.35">
      <c r="A75" s="248"/>
      <c r="B75" s="101" t="s">
        <v>277</v>
      </c>
      <c r="C75" s="101" t="s">
        <v>246</v>
      </c>
      <c r="D75" s="101" t="s">
        <v>244</v>
      </c>
      <c r="E75" s="110">
        <v>191007</v>
      </c>
      <c r="F75" s="105">
        <v>4.38</v>
      </c>
      <c r="G75" s="96"/>
      <c r="H75" s="96"/>
      <c r="I75" s="96"/>
      <c r="J75" s="96"/>
      <c r="K75" s="96"/>
      <c r="L75" s="96"/>
      <c r="M75" s="96"/>
      <c r="N75" s="96"/>
      <c r="O75" s="96"/>
      <c r="P75" s="96"/>
      <c r="Q75" s="96"/>
      <c r="R75" s="96"/>
      <c r="S75" s="96"/>
      <c r="T75" s="96"/>
      <c r="U75" s="96"/>
      <c r="V75" s="96"/>
      <c r="W75" s="96"/>
      <c r="X75" s="96"/>
      <c r="Y75" s="96"/>
      <c r="Z75" s="96"/>
      <c r="AA75" s="96"/>
      <c r="AB75" s="96"/>
    </row>
    <row r="76" spans="1:28" ht="28" x14ac:dyDescent="0.35">
      <c r="A76" s="248"/>
      <c r="B76" s="109" t="s">
        <v>278</v>
      </c>
      <c r="C76" s="109" t="s">
        <v>245</v>
      </c>
      <c r="D76" s="109" t="s">
        <v>253</v>
      </c>
      <c r="E76" s="110">
        <v>128575</v>
      </c>
      <c r="F76" s="105">
        <v>2.95</v>
      </c>
      <c r="G76" s="96"/>
      <c r="H76" s="96"/>
      <c r="I76" s="96"/>
      <c r="J76" s="96"/>
      <c r="K76" s="96"/>
      <c r="L76" s="96"/>
      <c r="M76" s="96"/>
      <c r="N76" s="96"/>
      <c r="O76" s="96"/>
      <c r="P76" s="96"/>
      <c r="Q76" s="96"/>
      <c r="R76" s="96"/>
      <c r="S76" s="96"/>
      <c r="T76" s="96"/>
      <c r="U76" s="96"/>
      <c r="V76" s="96"/>
      <c r="W76" s="96"/>
      <c r="X76" s="96"/>
      <c r="Y76" s="96"/>
      <c r="Z76" s="96"/>
      <c r="AA76" s="96"/>
      <c r="AB76" s="96"/>
    </row>
    <row r="77" spans="1:28" ht="28" x14ac:dyDescent="0.35">
      <c r="A77" s="248"/>
      <c r="B77" s="109" t="s">
        <v>279</v>
      </c>
      <c r="C77" s="109" t="s">
        <v>245</v>
      </c>
      <c r="D77" s="109" t="s">
        <v>280</v>
      </c>
      <c r="E77" s="110">
        <v>71359</v>
      </c>
      <c r="F77" s="105">
        <v>1.64</v>
      </c>
      <c r="G77" s="96"/>
      <c r="H77" s="96"/>
      <c r="I77" s="96"/>
      <c r="J77" s="96"/>
      <c r="K77" s="96"/>
      <c r="L77" s="96"/>
      <c r="M77" s="96"/>
      <c r="N77" s="96"/>
      <c r="O77" s="96"/>
      <c r="P77" s="96"/>
      <c r="Q77" s="96"/>
      <c r="R77" s="96"/>
      <c r="S77" s="96"/>
      <c r="T77" s="96"/>
      <c r="U77" s="96"/>
      <c r="V77" s="96"/>
      <c r="W77" s="96"/>
      <c r="X77" s="96"/>
      <c r="Y77" s="96"/>
      <c r="Z77" s="96"/>
      <c r="AA77" s="96"/>
      <c r="AB77" s="96"/>
    </row>
    <row r="78" spans="1:28" ht="28" x14ac:dyDescent="0.35">
      <c r="A78" s="248"/>
      <c r="B78" s="109" t="s">
        <v>282</v>
      </c>
      <c r="C78" s="109" t="s">
        <v>245</v>
      </c>
      <c r="D78" s="109" t="s">
        <v>253</v>
      </c>
      <c r="E78" s="110">
        <v>35164</v>
      </c>
      <c r="F78" s="105">
        <v>0.81</v>
      </c>
      <c r="G78" s="96"/>
      <c r="H78" s="96"/>
      <c r="I78" s="96"/>
      <c r="J78" s="96"/>
      <c r="K78" s="96"/>
      <c r="L78" s="96"/>
      <c r="M78" s="96"/>
      <c r="N78" s="96"/>
      <c r="O78" s="96"/>
      <c r="P78" s="96"/>
      <c r="Q78" s="96"/>
      <c r="R78" s="96"/>
      <c r="S78" s="96"/>
      <c r="T78" s="96"/>
      <c r="U78" s="96"/>
      <c r="V78" s="96"/>
      <c r="W78" s="96"/>
      <c r="X78" s="96"/>
      <c r="Y78" s="96"/>
      <c r="Z78" s="96"/>
      <c r="AA78" s="96"/>
      <c r="AB78" s="96"/>
    </row>
    <row r="79" spans="1:28" x14ac:dyDescent="0.35">
      <c r="A79" s="248"/>
      <c r="B79" s="101" t="s">
        <v>281</v>
      </c>
      <c r="C79" s="101" t="s">
        <v>275</v>
      </c>
      <c r="D79" s="101" t="s">
        <v>244</v>
      </c>
      <c r="E79" s="110">
        <v>8937</v>
      </c>
      <c r="F79" s="105">
        <v>0.21</v>
      </c>
      <c r="G79" s="96"/>
      <c r="H79" s="96"/>
      <c r="I79" s="96"/>
      <c r="J79" s="96"/>
      <c r="K79" s="96"/>
      <c r="L79" s="96"/>
      <c r="M79" s="96"/>
      <c r="N79" s="96"/>
      <c r="O79" s="96"/>
      <c r="P79" s="96"/>
      <c r="Q79" s="96"/>
      <c r="R79" s="96"/>
      <c r="S79" s="96"/>
      <c r="T79" s="96"/>
      <c r="U79" s="96"/>
      <c r="V79" s="96"/>
      <c r="W79" s="96"/>
      <c r="X79" s="96"/>
      <c r="Y79" s="96"/>
      <c r="Z79" s="96"/>
      <c r="AA79" s="96"/>
      <c r="AB79" s="96"/>
    </row>
    <row r="80" spans="1:28" ht="28" x14ac:dyDescent="0.35">
      <c r="A80" s="248"/>
      <c r="B80" s="109" t="s">
        <v>283</v>
      </c>
      <c r="C80" s="109" t="s">
        <v>245</v>
      </c>
      <c r="D80" s="109" t="s">
        <v>280</v>
      </c>
      <c r="E80" s="110">
        <v>1648</v>
      </c>
      <c r="F80" s="105">
        <v>0.04</v>
      </c>
      <c r="G80" s="96"/>
      <c r="H80" s="96"/>
      <c r="I80" s="96"/>
      <c r="J80" s="96"/>
      <c r="K80" s="96"/>
      <c r="L80" s="96"/>
      <c r="M80" s="96"/>
      <c r="N80" s="96"/>
      <c r="O80" s="96"/>
      <c r="P80" s="96"/>
      <c r="Q80" s="96"/>
      <c r="R80" s="96"/>
      <c r="S80" s="96"/>
      <c r="T80" s="96"/>
      <c r="U80" s="96"/>
      <c r="V80" s="96"/>
      <c r="W80" s="96"/>
      <c r="X80" s="96"/>
      <c r="Y80" s="96"/>
      <c r="Z80" s="96"/>
      <c r="AA80" s="96"/>
      <c r="AB80" s="96"/>
    </row>
    <row r="81" spans="1:28" ht="28" x14ac:dyDescent="0.35">
      <c r="A81" s="248"/>
      <c r="B81" s="109" t="s">
        <v>284</v>
      </c>
      <c r="C81" s="109" t="s">
        <v>245</v>
      </c>
      <c r="D81" s="109" t="s">
        <v>253</v>
      </c>
      <c r="E81" s="110">
        <v>122</v>
      </c>
      <c r="F81" s="105">
        <v>0</v>
      </c>
      <c r="G81" s="96"/>
      <c r="H81" s="96"/>
      <c r="I81" s="96"/>
      <c r="J81" s="96"/>
      <c r="K81" s="96"/>
      <c r="L81" s="96"/>
      <c r="M81" s="96"/>
      <c r="N81" s="96"/>
      <c r="O81" s="96"/>
      <c r="P81" s="96"/>
      <c r="Q81" s="96"/>
      <c r="R81" s="96"/>
      <c r="S81" s="96"/>
      <c r="T81" s="96"/>
      <c r="U81" s="96"/>
      <c r="V81" s="96"/>
      <c r="W81" s="96"/>
      <c r="X81" s="96"/>
      <c r="Y81" s="96"/>
      <c r="Z81" s="96"/>
      <c r="AA81" s="96"/>
      <c r="AB81" s="96"/>
    </row>
    <row r="82" spans="1:28" ht="28" x14ac:dyDescent="0.35">
      <c r="A82" s="248"/>
      <c r="B82" s="109" t="s">
        <v>285</v>
      </c>
      <c r="C82" s="109" t="s">
        <v>245</v>
      </c>
      <c r="D82" s="109" t="s">
        <v>280</v>
      </c>
      <c r="E82" s="110">
        <v>47</v>
      </c>
      <c r="F82" s="105">
        <v>0</v>
      </c>
      <c r="G82" s="96"/>
      <c r="H82" s="96"/>
      <c r="I82" s="96"/>
      <c r="J82" s="96"/>
      <c r="K82" s="96"/>
      <c r="L82" s="96"/>
      <c r="M82" s="96"/>
      <c r="N82" s="96"/>
      <c r="O82" s="96"/>
      <c r="P82" s="96"/>
      <c r="Q82" s="96"/>
      <c r="R82" s="96"/>
      <c r="S82" s="96"/>
      <c r="T82" s="96"/>
      <c r="U82" s="96"/>
      <c r="V82" s="96"/>
      <c r="W82" s="96"/>
      <c r="X82" s="96"/>
      <c r="Y82" s="96"/>
      <c r="Z82" s="96"/>
      <c r="AA82" s="96"/>
      <c r="AB82" s="96"/>
    </row>
    <row r="83" spans="1:28" ht="28" x14ac:dyDescent="0.35">
      <c r="A83" s="248"/>
      <c r="B83" s="109" t="s">
        <v>286</v>
      </c>
      <c r="C83" s="109" t="s">
        <v>245</v>
      </c>
      <c r="D83" s="109" t="s">
        <v>253</v>
      </c>
      <c r="E83" s="110">
        <v>7</v>
      </c>
      <c r="F83" s="105">
        <v>0</v>
      </c>
      <c r="G83" s="96"/>
      <c r="H83" s="96"/>
      <c r="I83" s="96"/>
      <c r="J83" s="96"/>
      <c r="K83" s="96"/>
      <c r="L83" s="96"/>
      <c r="M83" s="96"/>
      <c r="N83" s="96"/>
      <c r="O83" s="96"/>
      <c r="P83" s="96"/>
      <c r="Q83" s="96"/>
      <c r="R83" s="96"/>
      <c r="S83" s="96"/>
      <c r="T83" s="96"/>
      <c r="U83" s="96"/>
      <c r="V83" s="96"/>
      <c r="W83" s="96"/>
      <c r="X83" s="96"/>
      <c r="Y83" s="96"/>
      <c r="Z83" s="96"/>
      <c r="AA83" s="96"/>
      <c r="AB83" s="96"/>
    </row>
    <row r="84" spans="1:28" ht="15" thickBot="1" x14ac:dyDescent="0.4">
      <c r="A84" s="249"/>
      <c r="B84" s="102" t="s">
        <v>287</v>
      </c>
      <c r="C84" s="102" t="s">
        <v>275</v>
      </c>
      <c r="D84" s="102" t="s">
        <v>244</v>
      </c>
      <c r="E84" s="112">
        <v>0</v>
      </c>
      <c r="F84" s="106">
        <v>0</v>
      </c>
      <c r="G84" s="96"/>
      <c r="H84" s="96"/>
      <c r="I84" s="96"/>
      <c r="J84" s="96"/>
      <c r="K84" s="96"/>
      <c r="L84" s="96"/>
      <c r="M84" s="96"/>
      <c r="N84" s="96"/>
      <c r="O84" s="96"/>
      <c r="P84" s="96"/>
      <c r="Q84" s="96"/>
      <c r="R84" s="96"/>
      <c r="S84" s="96"/>
      <c r="T84" s="96"/>
      <c r="U84" s="96"/>
      <c r="V84" s="96"/>
      <c r="W84" s="96"/>
      <c r="X84" s="96"/>
      <c r="Y84" s="96"/>
      <c r="Z84" s="96"/>
      <c r="AA84" s="96"/>
      <c r="AB84" s="96"/>
    </row>
    <row r="85" spans="1:28" ht="28" x14ac:dyDescent="0.35">
      <c r="A85" s="247" t="s">
        <v>292</v>
      </c>
      <c r="B85" s="91" t="s">
        <v>217</v>
      </c>
      <c r="C85" s="91" t="s">
        <v>245</v>
      </c>
      <c r="D85" s="91" t="s">
        <v>253</v>
      </c>
      <c r="E85" s="108">
        <v>680928</v>
      </c>
      <c r="F85" s="104">
        <v>67.38</v>
      </c>
      <c r="G85" s="96"/>
      <c r="H85" s="96"/>
      <c r="I85" s="96"/>
      <c r="J85" s="96"/>
      <c r="K85" s="96"/>
      <c r="L85" s="96"/>
      <c r="M85" s="96"/>
      <c r="N85" s="96"/>
      <c r="O85" s="96"/>
      <c r="P85" s="96"/>
      <c r="Q85" s="96"/>
      <c r="R85" s="96"/>
      <c r="S85" s="96"/>
      <c r="T85" s="96"/>
      <c r="U85" s="96"/>
      <c r="V85" s="96"/>
      <c r="W85" s="96"/>
      <c r="X85" s="96"/>
      <c r="Y85" s="96"/>
      <c r="Z85" s="96"/>
      <c r="AA85" s="96"/>
      <c r="AB85" s="96"/>
    </row>
    <row r="86" spans="1:28" x14ac:dyDescent="0.35">
      <c r="A86" s="248"/>
      <c r="B86" s="101" t="s">
        <v>276</v>
      </c>
      <c r="C86" s="101" t="s">
        <v>275</v>
      </c>
      <c r="D86" s="101" t="s">
        <v>244</v>
      </c>
      <c r="E86" s="110">
        <v>115175</v>
      </c>
      <c r="F86" s="105">
        <v>11.4</v>
      </c>
      <c r="G86" s="96"/>
      <c r="H86" s="96"/>
      <c r="I86" s="96"/>
      <c r="J86" s="96"/>
      <c r="K86" s="96"/>
      <c r="L86" s="96"/>
      <c r="M86" s="96"/>
      <c r="N86" s="96"/>
      <c r="O86" s="96"/>
      <c r="P86" s="96"/>
      <c r="Q86" s="96"/>
      <c r="R86" s="96"/>
      <c r="S86" s="96"/>
      <c r="T86" s="96"/>
      <c r="U86" s="96"/>
      <c r="V86" s="96"/>
      <c r="W86" s="96"/>
      <c r="X86" s="96"/>
      <c r="Y86" s="96"/>
      <c r="Z86" s="96"/>
      <c r="AA86" s="96"/>
      <c r="AB86" s="96"/>
    </row>
    <row r="87" spans="1:28" x14ac:dyDescent="0.35">
      <c r="A87" s="248"/>
      <c r="B87" s="101" t="s">
        <v>234</v>
      </c>
      <c r="C87" s="101" t="s">
        <v>275</v>
      </c>
      <c r="D87" s="101" t="s">
        <v>244</v>
      </c>
      <c r="E87" s="110">
        <v>93997</v>
      </c>
      <c r="F87" s="105">
        <v>9.3000000000000007</v>
      </c>
      <c r="G87" s="96"/>
      <c r="H87" s="96"/>
      <c r="I87" s="96"/>
      <c r="J87" s="96"/>
      <c r="K87" s="96"/>
      <c r="L87" s="96"/>
      <c r="M87" s="96"/>
      <c r="N87" s="96"/>
      <c r="O87" s="96"/>
      <c r="P87" s="96"/>
      <c r="Q87" s="96"/>
      <c r="R87" s="96"/>
      <c r="S87" s="96"/>
      <c r="T87" s="96"/>
      <c r="U87" s="96"/>
      <c r="V87" s="96"/>
      <c r="W87" s="96"/>
      <c r="X87" s="96"/>
      <c r="Y87" s="96"/>
      <c r="Z87" s="96"/>
      <c r="AA87" s="96"/>
      <c r="AB87" s="96"/>
    </row>
    <row r="88" spans="1:28" x14ac:dyDescent="0.35">
      <c r="A88" s="248"/>
      <c r="B88" s="101" t="s">
        <v>277</v>
      </c>
      <c r="C88" s="101" t="s">
        <v>246</v>
      </c>
      <c r="D88" s="101" t="s">
        <v>244</v>
      </c>
      <c r="E88" s="110">
        <v>68551</v>
      </c>
      <c r="F88" s="105">
        <v>6.78</v>
      </c>
      <c r="G88" s="96"/>
      <c r="H88" s="96"/>
      <c r="I88" s="96"/>
      <c r="J88" s="96"/>
      <c r="K88" s="96"/>
      <c r="L88" s="96"/>
      <c r="M88" s="96"/>
      <c r="N88" s="96"/>
      <c r="O88" s="96"/>
      <c r="P88" s="96"/>
      <c r="Q88" s="96"/>
      <c r="R88" s="96"/>
      <c r="S88" s="96"/>
      <c r="T88" s="96"/>
      <c r="U88" s="96"/>
      <c r="V88" s="96"/>
      <c r="W88" s="96"/>
      <c r="X88" s="96"/>
      <c r="Y88" s="96"/>
      <c r="Z88" s="96"/>
      <c r="AA88" s="96"/>
      <c r="AB88" s="96"/>
    </row>
    <row r="89" spans="1:28" ht="28" x14ac:dyDescent="0.35">
      <c r="A89" s="248"/>
      <c r="B89" s="101" t="s">
        <v>278</v>
      </c>
      <c r="C89" s="109" t="s">
        <v>245</v>
      </c>
      <c r="D89" s="109" t="s">
        <v>253</v>
      </c>
      <c r="E89" s="110">
        <v>24361</v>
      </c>
      <c r="F89" s="105">
        <v>2.41</v>
      </c>
      <c r="G89" s="96"/>
      <c r="H89" s="96"/>
      <c r="I89" s="96"/>
      <c r="J89" s="96"/>
      <c r="K89" s="96"/>
      <c r="L89" s="96"/>
      <c r="M89" s="96"/>
      <c r="N89" s="96"/>
      <c r="O89" s="96"/>
      <c r="P89" s="96"/>
      <c r="Q89" s="96"/>
      <c r="R89" s="96"/>
      <c r="S89" s="96"/>
      <c r="T89" s="96"/>
      <c r="U89" s="96"/>
      <c r="V89" s="96"/>
      <c r="W89" s="96"/>
      <c r="X89" s="96"/>
      <c r="Y89" s="96"/>
      <c r="Z89" s="96"/>
      <c r="AA89" s="96"/>
      <c r="AB89" s="96"/>
    </row>
    <row r="90" spans="1:28" ht="28" x14ac:dyDescent="0.35">
      <c r="A90" s="248"/>
      <c r="B90" s="101" t="s">
        <v>279</v>
      </c>
      <c r="C90" s="109" t="s">
        <v>245</v>
      </c>
      <c r="D90" s="109" t="s">
        <v>280</v>
      </c>
      <c r="E90" s="110">
        <v>16309</v>
      </c>
      <c r="F90" s="105">
        <v>1.61</v>
      </c>
      <c r="G90" s="96"/>
      <c r="H90" s="96"/>
      <c r="I90" s="96"/>
      <c r="J90" s="96"/>
      <c r="K90" s="96"/>
      <c r="L90" s="96"/>
      <c r="M90" s="96"/>
      <c r="N90" s="96"/>
      <c r="O90" s="96"/>
      <c r="P90" s="96"/>
      <c r="Q90" s="96"/>
      <c r="R90" s="96"/>
      <c r="S90" s="96"/>
      <c r="T90" s="96"/>
      <c r="U90" s="96"/>
      <c r="V90" s="96"/>
      <c r="W90" s="96"/>
      <c r="X90" s="96"/>
      <c r="Y90" s="96"/>
      <c r="Z90" s="96"/>
      <c r="AA90" s="96"/>
      <c r="AB90" s="96"/>
    </row>
    <row r="91" spans="1:28" ht="28" x14ac:dyDescent="0.35">
      <c r="A91" s="248"/>
      <c r="B91" s="101" t="s">
        <v>282</v>
      </c>
      <c r="C91" s="109" t="s">
        <v>245</v>
      </c>
      <c r="D91" s="109" t="s">
        <v>253</v>
      </c>
      <c r="E91" s="110">
        <v>8146</v>
      </c>
      <c r="F91" s="105">
        <v>0.81</v>
      </c>
      <c r="G91" s="96"/>
      <c r="H91" s="96"/>
      <c r="I91" s="96"/>
      <c r="J91" s="96"/>
      <c r="K91" s="96"/>
      <c r="L91" s="96"/>
      <c r="M91" s="96"/>
      <c r="N91" s="96"/>
      <c r="O91" s="96"/>
      <c r="P91" s="96"/>
      <c r="Q91" s="96"/>
      <c r="R91" s="96"/>
      <c r="S91" s="96"/>
      <c r="T91" s="96"/>
      <c r="U91" s="96"/>
      <c r="V91" s="96"/>
      <c r="W91" s="96"/>
      <c r="X91" s="96"/>
      <c r="Y91" s="96"/>
      <c r="Z91" s="96"/>
      <c r="AA91" s="96"/>
      <c r="AB91" s="96"/>
    </row>
    <row r="92" spans="1:28" x14ac:dyDescent="0.35">
      <c r="A92" s="248"/>
      <c r="B92" s="101" t="s">
        <v>281</v>
      </c>
      <c r="C92" s="101" t="s">
        <v>275</v>
      </c>
      <c r="D92" s="101" t="s">
        <v>244</v>
      </c>
      <c r="E92" s="110">
        <v>2836</v>
      </c>
      <c r="F92" s="105">
        <v>0.28000000000000003</v>
      </c>
      <c r="G92" s="96"/>
      <c r="H92" s="96"/>
      <c r="I92" s="96"/>
      <c r="J92" s="96"/>
      <c r="K92" s="96"/>
      <c r="L92" s="96"/>
      <c r="M92" s="96"/>
      <c r="N92" s="96"/>
      <c r="O92" s="96"/>
      <c r="P92" s="96"/>
      <c r="Q92" s="96"/>
      <c r="R92" s="96"/>
      <c r="S92" s="96"/>
      <c r="T92" s="96"/>
      <c r="U92" s="96"/>
      <c r="V92" s="96"/>
      <c r="W92" s="96"/>
      <c r="X92" s="96"/>
      <c r="Y92" s="96"/>
      <c r="Z92" s="96"/>
      <c r="AA92" s="96"/>
      <c r="AB92" s="96"/>
    </row>
    <row r="93" spans="1:28" ht="28" x14ac:dyDescent="0.35">
      <c r="A93" s="248"/>
      <c r="B93" s="101" t="s">
        <v>283</v>
      </c>
      <c r="C93" s="109" t="s">
        <v>245</v>
      </c>
      <c r="D93" s="109" t="s">
        <v>280</v>
      </c>
      <c r="E93" s="110">
        <v>244</v>
      </c>
      <c r="F93" s="105">
        <v>0.02</v>
      </c>
      <c r="G93" s="96"/>
      <c r="H93" s="96"/>
      <c r="I93" s="96"/>
      <c r="J93" s="96"/>
      <c r="K93" s="96"/>
      <c r="L93" s="96"/>
      <c r="M93" s="96"/>
      <c r="N93" s="96"/>
      <c r="O93" s="96"/>
      <c r="P93" s="96"/>
      <c r="Q93" s="96"/>
      <c r="R93" s="96"/>
      <c r="S93" s="96"/>
      <c r="T93" s="96"/>
      <c r="U93" s="96"/>
      <c r="V93" s="96"/>
      <c r="W93" s="96"/>
      <c r="X93" s="96"/>
      <c r="Y93" s="96"/>
      <c r="Z93" s="96"/>
      <c r="AA93" s="96"/>
      <c r="AB93" s="96"/>
    </row>
    <row r="94" spans="1:28" ht="28" x14ac:dyDescent="0.35">
      <c r="A94" s="248"/>
      <c r="B94" s="101" t="s">
        <v>284</v>
      </c>
      <c r="C94" s="109" t="s">
        <v>245</v>
      </c>
      <c r="D94" s="109" t="s">
        <v>253</v>
      </c>
      <c r="E94" s="110">
        <v>47</v>
      </c>
      <c r="F94" s="105">
        <v>0</v>
      </c>
      <c r="G94" s="96"/>
      <c r="H94" s="96"/>
      <c r="I94" s="96"/>
      <c r="J94" s="96"/>
      <c r="K94" s="96"/>
      <c r="L94" s="96"/>
      <c r="M94" s="96"/>
      <c r="N94" s="96"/>
      <c r="O94" s="96"/>
      <c r="P94" s="96"/>
      <c r="Q94" s="96"/>
      <c r="R94" s="96"/>
      <c r="S94" s="96"/>
      <c r="T94" s="96"/>
      <c r="U94" s="96"/>
      <c r="V94" s="96"/>
      <c r="W94" s="96"/>
      <c r="X94" s="96"/>
      <c r="Y94" s="96"/>
      <c r="Z94" s="96"/>
      <c r="AA94" s="96"/>
      <c r="AB94" s="96"/>
    </row>
    <row r="95" spans="1:28" ht="28" x14ac:dyDescent="0.35">
      <c r="A95" s="248"/>
      <c r="B95" s="101" t="s">
        <v>286</v>
      </c>
      <c r="C95" s="109" t="s">
        <v>245</v>
      </c>
      <c r="D95" s="109" t="s">
        <v>253</v>
      </c>
      <c r="E95" s="110">
        <v>8</v>
      </c>
      <c r="F95" s="105">
        <v>0</v>
      </c>
      <c r="G95" s="96"/>
      <c r="H95" s="96"/>
      <c r="I95" s="96"/>
      <c r="J95" s="96"/>
      <c r="K95" s="96"/>
      <c r="L95" s="96"/>
      <c r="M95" s="96"/>
      <c r="N95" s="96"/>
      <c r="O95" s="96"/>
      <c r="P95" s="96"/>
      <c r="Q95" s="96"/>
      <c r="R95" s="96"/>
      <c r="S95" s="96"/>
      <c r="T95" s="96"/>
      <c r="U95" s="96"/>
      <c r="V95" s="96"/>
      <c r="W95" s="96"/>
      <c r="X95" s="96"/>
      <c r="Y95" s="96"/>
      <c r="Z95" s="96"/>
      <c r="AA95" s="96"/>
      <c r="AB95" s="96"/>
    </row>
    <row r="96" spans="1:28" ht="28" x14ac:dyDescent="0.35">
      <c r="A96" s="248"/>
      <c r="B96" s="101" t="s">
        <v>285</v>
      </c>
      <c r="C96" s="109" t="s">
        <v>245</v>
      </c>
      <c r="D96" s="109" t="s">
        <v>280</v>
      </c>
      <c r="E96" s="110">
        <v>2</v>
      </c>
      <c r="F96" s="105">
        <v>0</v>
      </c>
      <c r="G96" s="96"/>
      <c r="H96" s="96"/>
      <c r="I96" s="96"/>
      <c r="J96" s="96"/>
      <c r="K96" s="96"/>
      <c r="L96" s="96"/>
      <c r="M96" s="96"/>
      <c r="N96" s="96"/>
      <c r="O96" s="96"/>
      <c r="P96" s="96"/>
      <c r="Q96" s="96"/>
      <c r="R96" s="96"/>
      <c r="S96" s="96"/>
      <c r="T96" s="96"/>
      <c r="U96" s="96"/>
      <c r="V96" s="96"/>
      <c r="W96" s="96"/>
      <c r="X96" s="96"/>
      <c r="Y96" s="96"/>
      <c r="Z96" s="96"/>
      <c r="AA96" s="96"/>
      <c r="AB96" s="96"/>
    </row>
    <row r="97" spans="1:28" ht="15" thickBot="1" x14ac:dyDescent="0.4">
      <c r="A97" s="249"/>
      <c r="B97" s="102" t="s">
        <v>287</v>
      </c>
      <c r="C97" s="102" t="s">
        <v>275</v>
      </c>
      <c r="D97" s="102" t="s">
        <v>244</v>
      </c>
      <c r="E97" s="112">
        <v>0</v>
      </c>
      <c r="F97" s="106">
        <v>0</v>
      </c>
      <c r="G97" s="96"/>
      <c r="H97" s="96"/>
      <c r="I97" s="96"/>
      <c r="J97" s="96"/>
      <c r="K97" s="96"/>
      <c r="L97" s="96"/>
      <c r="M97" s="96"/>
      <c r="N97" s="96"/>
      <c r="O97" s="96"/>
      <c r="P97" s="96"/>
      <c r="Q97" s="96"/>
      <c r="R97" s="96"/>
      <c r="S97" s="96"/>
      <c r="T97" s="96"/>
      <c r="U97" s="96"/>
      <c r="V97" s="96"/>
      <c r="W97" s="96"/>
      <c r="X97" s="96"/>
      <c r="Y97" s="96"/>
      <c r="Z97" s="96"/>
      <c r="AA97" s="96"/>
      <c r="AB97" s="96"/>
    </row>
    <row r="98" spans="1:28" ht="28" x14ac:dyDescent="0.35">
      <c r="A98" s="248" t="s">
        <v>293</v>
      </c>
      <c r="B98" s="109" t="s">
        <v>217</v>
      </c>
      <c r="C98" s="109" t="s">
        <v>245</v>
      </c>
      <c r="D98" s="109" t="s">
        <v>253</v>
      </c>
      <c r="E98" s="88">
        <v>1068997</v>
      </c>
      <c r="F98" s="87">
        <v>76.25</v>
      </c>
      <c r="G98" s="96"/>
      <c r="H98" s="96"/>
      <c r="I98" s="96"/>
      <c r="J98" s="96"/>
      <c r="K98" s="96"/>
      <c r="L98" s="96"/>
      <c r="M98" s="96"/>
      <c r="N98" s="96"/>
      <c r="O98" s="96"/>
      <c r="P98" s="96"/>
      <c r="Q98" s="96"/>
      <c r="R98" s="96"/>
      <c r="S98" s="96"/>
      <c r="T98" s="96"/>
      <c r="U98" s="96"/>
      <c r="V98" s="96"/>
      <c r="W98" s="96"/>
      <c r="X98" s="96"/>
      <c r="Y98" s="96"/>
      <c r="Z98" s="96"/>
      <c r="AA98" s="96"/>
      <c r="AB98" s="96"/>
    </row>
    <row r="99" spans="1:28" x14ac:dyDescent="0.35">
      <c r="A99" s="248"/>
      <c r="B99" s="101" t="s">
        <v>234</v>
      </c>
      <c r="C99" s="101" t="s">
        <v>275</v>
      </c>
      <c r="D99" s="101" t="s">
        <v>244</v>
      </c>
      <c r="E99" s="110">
        <v>120414</v>
      </c>
      <c r="F99" s="105">
        <v>8.59</v>
      </c>
      <c r="G99" s="96"/>
      <c r="H99" s="96"/>
      <c r="I99" s="96"/>
      <c r="J99" s="96"/>
      <c r="K99" s="96"/>
      <c r="L99" s="96"/>
      <c r="M99" s="96"/>
      <c r="N99" s="96"/>
      <c r="O99" s="96"/>
      <c r="P99" s="96"/>
      <c r="Q99" s="96"/>
      <c r="R99" s="96"/>
      <c r="S99" s="96"/>
      <c r="T99" s="96"/>
      <c r="U99" s="96"/>
      <c r="V99" s="96"/>
      <c r="W99" s="96"/>
      <c r="X99" s="96"/>
      <c r="Y99" s="96"/>
      <c r="Z99" s="96"/>
      <c r="AA99" s="96"/>
      <c r="AB99" s="96"/>
    </row>
    <row r="100" spans="1:28" x14ac:dyDescent="0.35">
      <c r="A100" s="248"/>
      <c r="B100" s="101" t="s">
        <v>276</v>
      </c>
      <c r="C100" s="101" t="s">
        <v>275</v>
      </c>
      <c r="D100" s="101" t="s">
        <v>244</v>
      </c>
      <c r="E100" s="110">
        <v>80259</v>
      </c>
      <c r="F100" s="105">
        <v>5.73</v>
      </c>
      <c r="G100" s="96"/>
      <c r="H100" s="96"/>
      <c r="I100" s="96"/>
      <c r="J100" s="96"/>
      <c r="K100" s="96"/>
      <c r="L100" s="96"/>
      <c r="M100" s="96"/>
      <c r="N100" s="96"/>
      <c r="O100" s="96"/>
      <c r="P100" s="96"/>
      <c r="Q100" s="96"/>
      <c r="R100" s="96"/>
      <c r="S100" s="96"/>
      <c r="T100" s="96"/>
      <c r="U100" s="96"/>
      <c r="V100" s="96"/>
      <c r="W100" s="96"/>
      <c r="X100" s="96"/>
      <c r="Y100" s="96"/>
      <c r="Z100" s="96"/>
      <c r="AA100" s="96"/>
      <c r="AB100" s="96"/>
    </row>
    <row r="101" spans="1:28" x14ac:dyDescent="0.35">
      <c r="A101" s="248"/>
      <c r="B101" s="109" t="s">
        <v>277</v>
      </c>
      <c r="C101" s="101" t="s">
        <v>246</v>
      </c>
      <c r="D101" s="109" t="s">
        <v>244</v>
      </c>
      <c r="E101" s="110">
        <v>55861</v>
      </c>
      <c r="F101" s="105">
        <v>3.98</v>
      </c>
      <c r="G101" s="96"/>
      <c r="H101" s="96"/>
      <c r="I101" s="96"/>
      <c r="J101" s="96"/>
      <c r="K101" s="96"/>
      <c r="L101" s="96"/>
      <c r="M101" s="96"/>
      <c r="N101" s="96"/>
      <c r="O101" s="96"/>
      <c r="P101" s="96"/>
      <c r="Q101" s="96"/>
      <c r="R101" s="96"/>
      <c r="S101" s="96"/>
      <c r="T101" s="96"/>
      <c r="U101" s="96"/>
      <c r="V101" s="96"/>
      <c r="W101" s="96"/>
      <c r="X101" s="96"/>
      <c r="Y101" s="96"/>
      <c r="Z101" s="96"/>
      <c r="AA101" s="96"/>
      <c r="AB101" s="96"/>
    </row>
    <row r="102" spans="1:28" ht="28" x14ac:dyDescent="0.35">
      <c r="A102" s="248"/>
      <c r="B102" s="101" t="s">
        <v>278</v>
      </c>
      <c r="C102" s="101" t="s">
        <v>245</v>
      </c>
      <c r="D102" s="109" t="s">
        <v>253</v>
      </c>
      <c r="E102" s="110">
        <v>39590</v>
      </c>
      <c r="F102" s="105">
        <v>2.82</v>
      </c>
      <c r="G102" s="96"/>
      <c r="H102" s="96"/>
      <c r="I102" s="96"/>
      <c r="J102" s="96"/>
      <c r="K102" s="96"/>
      <c r="L102" s="96"/>
      <c r="M102" s="96"/>
      <c r="N102" s="96"/>
      <c r="O102" s="96"/>
      <c r="P102" s="96"/>
      <c r="Q102" s="96"/>
      <c r="R102" s="96"/>
      <c r="S102" s="96"/>
      <c r="T102" s="96"/>
      <c r="U102" s="96"/>
      <c r="V102" s="96"/>
      <c r="W102" s="96"/>
      <c r="X102" s="96"/>
      <c r="Y102" s="96"/>
      <c r="Z102" s="96"/>
      <c r="AA102" s="96"/>
      <c r="AB102" s="96"/>
    </row>
    <row r="103" spans="1:28" ht="28" x14ac:dyDescent="0.35">
      <c r="A103" s="248"/>
      <c r="B103" s="109" t="s">
        <v>279</v>
      </c>
      <c r="C103" s="109" t="s">
        <v>245</v>
      </c>
      <c r="D103" s="109" t="s">
        <v>280</v>
      </c>
      <c r="E103" s="110">
        <v>25732</v>
      </c>
      <c r="F103" s="105">
        <v>1.84</v>
      </c>
      <c r="G103" s="96"/>
      <c r="H103" s="96"/>
      <c r="I103" s="96"/>
      <c r="J103" s="96"/>
      <c r="K103" s="96"/>
      <c r="L103" s="96"/>
      <c r="M103" s="96"/>
      <c r="N103" s="96"/>
      <c r="O103" s="96"/>
      <c r="P103" s="96"/>
      <c r="Q103" s="96"/>
      <c r="R103" s="96"/>
      <c r="S103" s="96"/>
      <c r="T103" s="96"/>
      <c r="U103" s="96"/>
      <c r="V103" s="96"/>
      <c r="W103" s="96"/>
      <c r="X103" s="96"/>
      <c r="Y103" s="96"/>
      <c r="Z103" s="96"/>
      <c r="AA103" s="96"/>
      <c r="AB103" s="96"/>
    </row>
    <row r="104" spans="1:28" ht="28" x14ac:dyDescent="0.35">
      <c r="A104" s="248"/>
      <c r="B104" s="109" t="s">
        <v>282</v>
      </c>
      <c r="C104" s="109" t="s">
        <v>245</v>
      </c>
      <c r="D104" s="109" t="s">
        <v>253</v>
      </c>
      <c r="E104" s="110">
        <v>7341</v>
      </c>
      <c r="F104" s="105">
        <v>0.52</v>
      </c>
      <c r="G104" s="96"/>
      <c r="H104" s="96"/>
      <c r="I104" s="96"/>
      <c r="J104" s="96"/>
      <c r="K104" s="96"/>
      <c r="L104" s="96"/>
      <c r="M104" s="96"/>
      <c r="N104" s="96"/>
      <c r="O104" s="96"/>
      <c r="P104" s="96"/>
      <c r="Q104" s="96"/>
      <c r="R104" s="96"/>
      <c r="S104" s="96"/>
      <c r="T104" s="96"/>
      <c r="U104" s="96"/>
      <c r="V104" s="96"/>
      <c r="W104" s="96"/>
      <c r="X104" s="96"/>
      <c r="Y104" s="96"/>
      <c r="Z104" s="96"/>
      <c r="AA104" s="96"/>
      <c r="AB104" s="96"/>
    </row>
    <row r="105" spans="1:28" x14ac:dyDescent="0.35">
      <c r="A105" s="248"/>
      <c r="B105" s="101" t="s">
        <v>281</v>
      </c>
      <c r="C105" s="101" t="s">
        <v>275</v>
      </c>
      <c r="D105" s="101" t="s">
        <v>244</v>
      </c>
      <c r="E105" s="110">
        <v>3428</v>
      </c>
      <c r="F105" s="105">
        <v>0.24</v>
      </c>
      <c r="G105" s="96"/>
      <c r="H105" s="96"/>
      <c r="I105" s="96"/>
      <c r="J105" s="96"/>
      <c r="K105" s="96"/>
      <c r="L105" s="96"/>
      <c r="M105" s="96"/>
      <c r="N105" s="96"/>
      <c r="O105" s="96"/>
      <c r="P105" s="96"/>
      <c r="Q105" s="96"/>
      <c r="R105" s="96"/>
      <c r="S105" s="96"/>
      <c r="T105" s="96"/>
      <c r="U105" s="96"/>
      <c r="V105" s="96"/>
      <c r="W105" s="96"/>
      <c r="X105" s="96"/>
      <c r="Y105" s="96"/>
      <c r="Z105" s="96"/>
      <c r="AA105" s="96"/>
      <c r="AB105" s="96"/>
    </row>
    <row r="106" spans="1:28" ht="28" x14ac:dyDescent="0.35">
      <c r="A106" s="248"/>
      <c r="B106" s="109" t="s">
        <v>283</v>
      </c>
      <c r="C106" s="109" t="s">
        <v>245</v>
      </c>
      <c r="D106" s="109" t="s">
        <v>280</v>
      </c>
      <c r="E106" s="110">
        <v>176</v>
      </c>
      <c r="F106" s="105">
        <v>0.01</v>
      </c>
      <c r="G106" s="96"/>
      <c r="H106" s="96"/>
      <c r="I106" s="96"/>
      <c r="J106" s="96"/>
      <c r="K106" s="96"/>
      <c r="L106" s="96"/>
      <c r="M106" s="96"/>
      <c r="N106" s="96"/>
      <c r="O106" s="96"/>
      <c r="P106" s="96"/>
      <c r="Q106" s="96"/>
      <c r="R106" s="96"/>
      <c r="S106" s="96"/>
      <c r="T106" s="96"/>
      <c r="U106" s="96"/>
      <c r="V106" s="96"/>
      <c r="W106" s="96"/>
      <c r="X106" s="96"/>
      <c r="Y106" s="96"/>
      <c r="Z106" s="96"/>
      <c r="AA106" s="96"/>
      <c r="AB106" s="96"/>
    </row>
    <row r="107" spans="1:28" ht="28" x14ac:dyDescent="0.35">
      <c r="A107" s="248"/>
      <c r="B107" s="109" t="s">
        <v>284</v>
      </c>
      <c r="C107" s="109" t="s">
        <v>245</v>
      </c>
      <c r="D107" s="109" t="s">
        <v>253</v>
      </c>
      <c r="E107" s="110">
        <v>68</v>
      </c>
      <c r="F107" s="105">
        <v>0</v>
      </c>
      <c r="G107" s="96"/>
      <c r="H107" s="96"/>
      <c r="I107" s="96"/>
      <c r="J107" s="96"/>
      <c r="K107" s="96"/>
      <c r="L107" s="96"/>
      <c r="M107" s="96"/>
      <c r="N107" s="96"/>
      <c r="O107" s="96"/>
      <c r="P107" s="96"/>
      <c r="Q107" s="96"/>
      <c r="R107" s="96"/>
      <c r="S107" s="96"/>
      <c r="T107" s="96"/>
      <c r="U107" s="96"/>
      <c r="V107" s="96"/>
      <c r="W107" s="96"/>
      <c r="X107" s="96"/>
      <c r="Y107" s="96"/>
      <c r="Z107" s="96"/>
      <c r="AA107" s="96"/>
      <c r="AB107" s="96"/>
    </row>
    <row r="108" spans="1:28" ht="28" x14ac:dyDescent="0.35">
      <c r="A108" s="248"/>
      <c r="B108" s="109" t="s">
        <v>285</v>
      </c>
      <c r="C108" s="109" t="s">
        <v>245</v>
      </c>
      <c r="D108" s="109" t="s">
        <v>280</v>
      </c>
      <c r="E108" s="110">
        <v>10</v>
      </c>
      <c r="F108" s="105">
        <v>0</v>
      </c>
      <c r="G108" s="96"/>
      <c r="H108" s="96"/>
      <c r="I108" s="96"/>
      <c r="J108" s="96"/>
      <c r="K108" s="96"/>
      <c r="L108" s="96"/>
      <c r="M108" s="96"/>
      <c r="N108" s="96"/>
      <c r="O108" s="96"/>
      <c r="P108" s="96"/>
      <c r="Q108" s="96"/>
      <c r="R108" s="96"/>
      <c r="S108" s="96"/>
      <c r="T108" s="96"/>
      <c r="U108" s="96"/>
      <c r="V108" s="96"/>
      <c r="W108" s="96"/>
      <c r="X108" s="96"/>
      <c r="Y108" s="96"/>
      <c r="Z108" s="96"/>
      <c r="AA108" s="96"/>
      <c r="AB108" s="96"/>
    </row>
    <row r="109" spans="1:28" ht="28" x14ac:dyDescent="0.35">
      <c r="A109" s="248"/>
      <c r="B109" s="109" t="s">
        <v>286</v>
      </c>
      <c r="C109" s="109" t="s">
        <v>245</v>
      </c>
      <c r="D109" s="109" t="s">
        <v>253</v>
      </c>
      <c r="E109" s="110">
        <v>2</v>
      </c>
      <c r="F109" s="105">
        <v>0</v>
      </c>
      <c r="G109" s="96"/>
      <c r="H109" s="96"/>
      <c r="I109" s="96"/>
      <c r="J109" s="96"/>
      <c r="K109" s="96"/>
      <c r="L109" s="96"/>
      <c r="M109" s="96"/>
      <c r="N109" s="96"/>
      <c r="O109" s="96"/>
      <c r="P109" s="96"/>
      <c r="Q109" s="96"/>
      <c r="R109" s="96"/>
      <c r="S109" s="96"/>
      <c r="T109" s="96"/>
      <c r="U109" s="96"/>
      <c r="V109" s="96"/>
      <c r="W109" s="96"/>
      <c r="X109" s="96"/>
      <c r="Y109" s="96"/>
      <c r="Z109" s="96"/>
      <c r="AA109" s="96"/>
      <c r="AB109" s="96"/>
    </row>
    <row r="110" spans="1:28" ht="15" thickBot="1" x14ac:dyDescent="0.4">
      <c r="A110" s="249"/>
      <c r="B110" s="102" t="s">
        <v>287</v>
      </c>
      <c r="C110" s="102" t="s">
        <v>275</v>
      </c>
      <c r="D110" s="102" t="s">
        <v>244</v>
      </c>
      <c r="E110" s="112">
        <v>0</v>
      </c>
      <c r="F110" s="106">
        <v>0</v>
      </c>
      <c r="G110" s="96"/>
      <c r="H110" s="96"/>
      <c r="I110" s="96"/>
      <c r="J110" s="96"/>
      <c r="K110" s="96"/>
      <c r="L110" s="96"/>
      <c r="M110" s="96"/>
      <c r="N110" s="96"/>
      <c r="O110" s="96"/>
      <c r="P110" s="96"/>
      <c r="Q110" s="96"/>
      <c r="R110" s="96"/>
      <c r="S110" s="96"/>
      <c r="T110" s="96"/>
      <c r="U110" s="96"/>
      <c r="V110" s="96"/>
      <c r="W110" s="96"/>
      <c r="X110" s="96"/>
      <c r="Y110" s="96"/>
      <c r="Z110" s="96"/>
      <c r="AA110" s="96"/>
      <c r="AB110" s="96"/>
    </row>
    <row r="111" spans="1:28" ht="28" x14ac:dyDescent="0.35">
      <c r="A111" s="247" t="s">
        <v>294</v>
      </c>
      <c r="B111" s="109" t="s">
        <v>217</v>
      </c>
      <c r="C111" s="109" t="s">
        <v>245</v>
      </c>
      <c r="D111" s="109" t="s">
        <v>253</v>
      </c>
      <c r="E111" s="108">
        <v>221511</v>
      </c>
      <c r="F111" s="104">
        <v>48.02</v>
      </c>
      <c r="G111" s="96"/>
      <c r="H111" s="96"/>
      <c r="I111" s="96"/>
      <c r="J111" s="96"/>
      <c r="K111" s="96"/>
      <c r="L111" s="96"/>
      <c r="M111" s="96"/>
      <c r="N111" s="96"/>
      <c r="O111" s="96"/>
      <c r="P111" s="96"/>
      <c r="Q111" s="96"/>
      <c r="R111" s="96"/>
      <c r="S111" s="96"/>
      <c r="T111" s="96"/>
      <c r="U111" s="96"/>
      <c r="V111" s="96"/>
      <c r="W111" s="96"/>
      <c r="X111" s="96"/>
      <c r="Y111" s="96"/>
      <c r="Z111" s="96"/>
      <c r="AA111" s="96"/>
      <c r="AB111" s="96"/>
    </row>
    <row r="112" spans="1:28" x14ac:dyDescent="0.35">
      <c r="A112" s="248"/>
      <c r="B112" s="101" t="s">
        <v>234</v>
      </c>
      <c r="C112" s="101" t="s">
        <v>275</v>
      </c>
      <c r="D112" s="101" t="s">
        <v>244</v>
      </c>
      <c r="E112" s="110">
        <v>142868</v>
      </c>
      <c r="F112" s="105">
        <v>30.97</v>
      </c>
      <c r="G112" s="96"/>
      <c r="H112" s="96"/>
      <c r="I112" s="96"/>
      <c r="J112" s="96"/>
      <c r="K112" s="96"/>
      <c r="L112" s="96"/>
      <c r="M112" s="96"/>
      <c r="N112" s="96"/>
      <c r="O112" s="96"/>
      <c r="P112" s="96"/>
      <c r="Q112" s="96"/>
      <c r="R112" s="96"/>
      <c r="S112" s="96"/>
      <c r="T112" s="96"/>
      <c r="U112" s="96"/>
      <c r="V112" s="96"/>
      <c r="W112" s="96"/>
      <c r="X112" s="96"/>
      <c r="Y112" s="96"/>
      <c r="Z112" s="96"/>
      <c r="AA112" s="96"/>
      <c r="AB112" s="96"/>
    </row>
    <row r="113" spans="1:28" x14ac:dyDescent="0.35">
      <c r="A113" s="248"/>
      <c r="B113" s="101" t="s">
        <v>276</v>
      </c>
      <c r="C113" s="101" t="s">
        <v>275</v>
      </c>
      <c r="D113" s="101" t="s">
        <v>244</v>
      </c>
      <c r="E113" s="110">
        <v>54370</v>
      </c>
      <c r="F113" s="105">
        <v>11.79</v>
      </c>
      <c r="G113" s="96"/>
      <c r="H113" s="96"/>
      <c r="I113" s="96"/>
      <c r="J113" s="96"/>
      <c r="K113" s="96"/>
      <c r="L113" s="96"/>
      <c r="M113" s="96"/>
      <c r="N113" s="96"/>
      <c r="O113" s="96"/>
      <c r="P113" s="96"/>
      <c r="Q113" s="96"/>
      <c r="R113" s="96"/>
      <c r="S113" s="96"/>
      <c r="T113" s="96"/>
      <c r="U113" s="96"/>
      <c r="V113" s="96"/>
      <c r="W113" s="96"/>
      <c r="X113" s="96"/>
      <c r="Y113" s="96"/>
      <c r="Z113" s="96"/>
      <c r="AA113" s="96"/>
      <c r="AB113" s="96"/>
    </row>
    <row r="114" spans="1:28" x14ac:dyDescent="0.35">
      <c r="A114" s="248"/>
      <c r="B114" s="101" t="s">
        <v>277</v>
      </c>
      <c r="C114" s="101" t="s">
        <v>246</v>
      </c>
      <c r="D114" s="101" t="s">
        <v>244</v>
      </c>
      <c r="E114" s="110">
        <v>16996</v>
      </c>
      <c r="F114" s="105">
        <v>3.68</v>
      </c>
      <c r="G114" s="96"/>
      <c r="H114" s="96"/>
      <c r="I114" s="96"/>
      <c r="J114" s="96"/>
      <c r="K114" s="96"/>
      <c r="L114" s="96"/>
      <c r="M114" s="96"/>
      <c r="N114" s="96"/>
      <c r="O114" s="96"/>
      <c r="P114" s="96"/>
      <c r="Q114" s="96"/>
      <c r="R114" s="96"/>
      <c r="S114" s="96"/>
      <c r="T114" s="96"/>
      <c r="U114" s="96"/>
      <c r="V114" s="96"/>
      <c r="W114" s="96"/>
      <c r="X114" s="96"/>
      <c r="Y114" s="96"/>
      <c r="Z114" s="96"/>
      <c r="AA114" s="96"/>
      <c r="AB114" s="96"/>
    </row>
    <row r="115" spans="1:28" ht="28" x14ac:dyDescent="0.35">
      <c r="A115" s="248"/>
      <c r="B115" s="109" t="s">
        <v>278</v>
      </c>
      <c r="C115" s="109" t="s">
        <v>245</v>
      </c>
      <c r="D115" s="109" t="s">
        <v>253</v>
      </c>
      <c r="E115" s="110">
        <v>11904</v>
      </c>
      <c r="F115" s="105">
        <v>2.58</v>
      </c>
      <c r="G115" s="96"/>
      <c r="H115" s="96"/>
      <c r="I115" s="96"/>
      <c r="J115" s="96"/>
      <c r="K115" s="96"/>
      <c r="L115" s="96"/>
      <c r="M115" s="96"/>
      <c r="N115" s="96"/>
      <c r="O115" s="96"/>
      <c r="P115" s="96"/>
      <c r="Q115" s="96"/>
      <c r="R115" s="96"/>
      <c r="S115" s="96"/>
      <c r="T115" s="96"/>
      <c r="U115" s="96"/>
      <c r="V115" s="96"/>
      <c r="W115" s="96"/>
      <c r="X115" s="96"/>
      <c r="Y115" s="96"/>
      <c r="Z115" s="96"/>
      <c r="AA115" s="96"/>
      <c r="AB115" s="96"/>
    </row>
    <row r="116" spans="1:28" ht="28" x14ac:dyDescent="0.35">
      <c r="A116" s="248"/>
      <c r="B116" s="109" t="s">
        <v>282</v>
      </c>
      <c r="C116" s="109" t="s">
        <v>245</v>
      </c>
      <c r="D116" s="109" t="s">
        <v>253</v>
      </c>
      <c r="E116" s="110">
        <v>6616</v>
      </c>
      <c r="F116" s="105">
        <v>1.43</v>
      </c>
      <c r="G116" s="96"/>
      <c r="H116" s="96"/>
      <c r="I116" s="96"/>
      <c r="J116" s="96"/>
      <c r="K116" s="96"/>
      <c r="L116" s="96"/>
      <c r="M116" s="96"/>
      <c r="N116" s="96"/>
      <c r="O116" s="96"/>
      <c r="P116" s="96"/>
      <c r="Q116" s="96"/>
      <c r="R116" s="96"/>
      <c r="S116" s="96"/>
      <c r="T116" s="96"/>
      <c r="U116" s="96"/>
      <c r="V116" s="96"/>
      <c r="W116" s="96"/>
      <c r="X116" s="96"/>
      <c r="Y116" s="96"/>
      <c r="Z116" s="96"/>
      <c r="AA116" s="96"/>
      <c r="AB116" s="96"/>
    </row>
    <row r="117" spans="1:28" ht="28" x14ac:dyDescent="0.35">
      <c r="A117" s="248"/>
      <c r="B117" s="109" t="s">
        <v>279</v>
      </c>
      <c r="C117" s="101" t="s">
        <v>245</v>
      </c>
      <c r="D117" s="109" t="s">
        <v>280</v>
      </c>
      <c r="E117" s="110">
        <v>5113</v>
      </c>
      <c r="F117" s="105">
        <v>1.1100000000000001</v>
      </c>
      <c r="G117" s="96"/>
      <c r="H117" s="96"/>
      <c r="I117" s="96"/>
      <c r="J117" s="96"/>
      <c r="K117" s="96"/>
      <c r="L117" s="96"/>
      <c r="M117" s="96"/>
      <c r="N117" s="96"/>
      <c r="O117" s="96"/>
      <c r="P117" s="96"/>
      <c r="Q117" s="96"/>
      <c r="R117" s="96"/>
      <c r="S117" s="96"/>
      <c r="T117" s="96"/>
      <c r="U117" s="96"/>
      <c r="V117" s="96"/>
      <c r="W117" s="96"/>
      <c r="X117" s="96"/>
      <c r="Y117" s="96"/>
      <c r="Z117" s="96"/>
      <c r="AA117" s="96"/>
      <c r="AB117" s="96"/>
    </row>
    <row r="118" spans="1:28" x14ac:dyDescent="0.35">
      <c r="A118" s="248"/>
      <c r="B118" s="101" t="s">
        <v>281</v>
      </c>
      <c r="C118" s="101" t="s">
        <v>275</v>
      </c>
      <c r="D118" s="109" t="s">
        <v>244</v>
      </c>
      <c r="E118" s="110">
        <v>1811</v>
      </c>
      <c r="F118" s="105">
        <v>0.39</v>
      </c>
      <c r="G118" s="96"/>
      <c r="H118" s="96"/>
      <c r="I118" s="96"/>
      <c r="J118" s="96"/>
      <c r="K118" s="96"/>
      <c r="L118" s="96"/>
      <c r="M118" s="96"/>
      <c r="N118" s="96"/>
      <c r="O118" s="96"/>
      <c r="P118" s="96"/>
      <c r="Q118" s="96"/>
      <c r="R118" s="96"/>
      <c r="S118" s="96"/>
      <c r="T118" s="96"/>
      <c r="U118" s="96"/>
      <c r="V118" s="96"/>
      <c r="W118" s="96"/>
      <c r="X118" s="96"/>
      <c r="Y118" s="96"/>
      <c r="Z118" s="96"/>
      <c r="AA118" s="96"/>
      <c r="AB118" s="96"/>
    </row>
    <row r="119" spans="1:28" ht="28" x14ac:dyDescent="0.35">
      <c r="A119" s="248"/>
      <c r="B119" s="109" t="s">
        <v>284</v>
      </c>
      <c r="C119" s="109" t="s">
        <v>245</v>
      </c>
      <c r="D119" s="109" t="s">
        <v>253</v>
      </c>
      <c r="E119" s="110">
        <v>70</v>
      </c>
      <c r="F119" s="105">
        <v>0.02</v>
      </c>
      <c r="G119" s="96"/>
      <c r="H119" s="96"/>
      <c r="I119" s="96"/>
      <c r="J119" s="96"/>
      <c r="K119" s="96"/>
      <c r="L119" s="96"/>
      <c r="M119" s="96"/>
      <c r="N119" s="96"/>
      <c r="O119" s="96"/>
      <c r="P119" s="96"/>
      <c r="Q119" s="96"/>
      <c r="R119" s="96"/>
      <c r="S119" s="96"/>
      <c r="T119" s="96"/>
      <c r="U119" s="96"/>
      <c r="V119" s="96"/>
      <c r="W119" s="96"/>
      <c r="X119" s="96"/>
      <c r="Y119" s="96"/>
      <c r="Z119" s="96"/>
      <c r="AA119" s="96"/>
      <c r="AB119" s="96"/>
    </row>
    <row r="120" spans="1:28" ht="28" x14ac:dyDescent="0.35">
      <c r="A120" s="248"/>
      <c r="B120" s="109" t="s">
        <v>283</v>
      </c>
      <c r="C120" s="109" t="s">
        <v>245</v>
      </c>
      <c r="D120" s="109" t="s">
        <v>280</v>
      </c>
      <c r="E120" s="110">
        <v>34</v>
      </c>
      <c r="F120" s="105">
        <v>0.01</v>
      </c>
      <c r="G120" s="96"/>
      <c r="H120" s="96"/>
      <c r="I120" s="96"/>
      <c r="J120" s="96"/>
      <c r="K120" s="96"/>
      <c r="L120" s="96"/>
      <c r="M120" s="96"/>
      <c r="N120" s="96"/>
      <c r="O120" s="96"/>
      <c r="P120" s="96"/>
      <c r="Q120" s="96"/>
      <c r="R120" s="96"/>
      <c r="S120" s="96"/>
      <c r="T120" s="96"/>
      <c r="U120" s="96"/>
      <c r="V120" s="96"/>
      <c r="W120" s="96"/>
      <c r="X120" s="96"/>
      <c r="Y120" s="96"/>
      <c r="Z120" s="96"/>
      <c r="AA120" s="96"/>
      <c r="AB120" s="96"/>
    </row>
    <row r="121" spans="1:28" ht="28" x14ac:dyDescent="0.35">
      <c r="A121" s="248"/>
      <c r="B121" s="109" t="s">
        <v>286</v>
      </c>
      <c r="C121" s="109" t="s">
        <v>245</v>
      </c>
      <c r="D121" s="109" t="s">
        <v>253</v>
      </c>
      <c r="E121" s="110">
        <v>6</v>
      </c>
      <c r="F121" s="105">
        <v>0</v>
      </c>
      <c r="G121" s="96"/>
      <c r="H121" s="96"/>
      <c r="I121" s="96"/>
      <c r="J121" s="96"/>
      <c r="K121" s="96"/>
      <c r="L121" s="96"/>
      <c r="M121" s="96"/>
      <c r="N121" s="96"/>
      <c r="O121" s="96"/>
      <c r="P121" s="96"/>
      <c r="Q121" s="96"/>
      <c r="R121" s="96"/>
      <c r="S121" s="96"/>
      <c r="T121" s="96"/>
      <c r="U121" s="96"/>
      <c r="V121" s="96"/>
      <c r="W121" s="96"/>
      <c r="X121" s="96"/>
      <c r="Y121" s="96"/>
      <c r="Z121" s="96"/>
      <c r="AA121" s="96"/>
      <c r="AB121" s="96"/>
    </row>
    <row r="122" spans="1:28" ht="28" x14ac:dyDescent="0.35">
      <c r="A122" s="248"/>
      <c r="B122" s="109" t="s">
        <v>285</v>
      </c>
      <c r="C122" s="109" t="s">
        <v>245</v>
      </c>
      <c r="D122" s="109" t="s">
        <v>280</v>
      </c>
      <c r="E122" s="110">
        <v>0</v>
      </c>
      <c r="F122" s="105">
        <v>0</v>
      </c>
      <c r="G122" s="96"/>
      <c r="H122" s="96"/>
      <c r="I122" s="96"/>
      <c r="J122" s="96"/>
      <c r="K122" s="96"/>
      <c r="L122" s="96"/>
      <c r="M122" s="96"/>
      <c r="N122" s="96"/>
      <c r="O122" s="96"/>
      <c r="P122" s="96"/>
      <c r="Q122" s="96"/>
      <c r="R122" s="96"/>
      <c r="S122" s="96"/>
      <c r="T122" s="96"/>
      <c r="U122" s="96"/>
      <c r="V122" s="96"/>
      <c r="W122" s="96"/>
      <c r="X122" s="96"/>
      <c r="Y122" s="96"/>
      <c r="Z122" s="96"/>
      <c r="AA122" s="96"/>
      <c r="AB122" s="96"/>
    </row>
    <row r="123" spans="1:28" ht="15" thickBot="1" x14ac:dyDescent="0.4">
      <c r="A123" s="249"/>
      <c r="B123" s="102" t="s">
        <v>287</v>
      </c>
      <c r="C123" s="102" t="s">
        <v>275</v>
      </c>
      <c r="D123" s="102" t="s">
        <v>244</v>
      </c>
      <c r="E123" s="112">
        <v>0</v>
      </c>
      <c r="F123" s="106">
        <v>0</v>
      </c>
      <c r="G123" s="96"/>
      <c r="H123" s="96"/>
      <c r="I123" s="96"/>
      <c r="J123" s="96"/>
      <c r="K123" s="96"/>
      <c r="L123" s="96"/>
      <c r="M123" s="96"/>
      <c r="N123" s="96"/>
      <c r="O123" s="96"/>
      <c r="P123" s="96"/>
      <c r="Q123" s="96"/>
      <c r="R123" s="96"/>
      <c r="S123" s="96"/>
      <c r="T123" s="96"/>
      <c r="U123" s="96"/>
      <c r="V123" s="96"/>
      <c r="W123" s="96"/>
      <c r="X123" s="96"/>
      <c r="Y123" s="96"/>
      <c r="Z123" s="96"/>
      <c r="AA123" s="96"/>
      <c r="AB123" s="96"/>
    </row>
    <row r="124" spans="1:28" ht="13" customHeight="1" x14ac:dyDescent="0.35">
      <c r="A124" s="132" t="s">
        <v>235</v>
      </c>
      <c r="B124" s="128"/>
      <c r="C124" s="128"/>
      <c r="D124" s="128"/>
      <c r="E124" s="128"/>
      <c r="F124" s="128"/>
      <c r="G124" s="96"/>
      <c r="H124" s="96"/>
      <c r="I124" s="96"/>
      <c r="J124" s="96"/>
      <c r="K124" s="96"/>
      <c r="L124" s="96"/>
      <c r="M124" s="96"/>
      <c r="N124" s="96"/>
      <c r="O124" s="96"/>
      <c r="P124" s="96"/>
      <c r="Q124" s="96"/>
      <c r="R124" s="96"/>
      <c r="S124" s="96"/>
      <c r="T124" s="96"/>
      <c r="U124" s="96"/>
      <c r="V124" s="96"/>
      <c r="W124" s="96"/>
      <c r="X124" s="96"/>
      <c r="Y124" s="96"/>
      <c r="Z124" s="96"/>
      <c r="AA124" s="96"/>
      <c r="AB124" s="96"/>
    </row>
    <row r="125" spans="1:28" x14ac:dyDescent="0.35">
      <c r="A125" s="5"/>
      <c r="B125" s="128"/>
      <c r="C125" s="128"/>
      <c r="D125" s="128"/>
      <c r="E125" s="128"/>
      <c r="F125" s="128"/>
      <c r="G125" s="96"/>
      <c r="H125" s="96"/>
      <c r="I125" s="96"/>
      <c r="J125" s="96"/>
      <c r="K125" s="96"/>
      <c r="L125" s="96"/>
      <c r="M125" s="96"/>
      <c r="N125" s="96"/>
      <c r="O125" s="96"/>
      <c r="P125" s="96"/>
      <c r="Q125" s="96"/>
      <c r="R125" s="96"/>
      <c r="S125" s="96"/>
      <c r="T125" s="96"/>
      <c r="U125" s="96"/>
      <c r="V125" s="96"/>
      <c r="W125" s="96"/>
      <c r="X125" s="96"/>
      <c r="Y125" s="96"/>
      <c r="Z125" s="96"/>
      <c r="AA125" s="96"/>
      <c r="AB125" s="96"/>
    </row>
    <row r="126" spans="1:28" x14ac:dyDescent="0.35">
      <c r="A126" s="127"/>
      <c r="B126" s="155"/>
      <c r="C126" s="155"/>
      <c r="D126" s="155"/>
      <c r="E126" s="155"/>
      <c r="F126" s="155"/>
      <c r="G126" s="96"/>
      <c r="H126" s="96"/>
      <c r="I126" s="96"/>
      <c r="J126" s="96"/>
      <c r="K126" s="96"/>
      <c r="L126" s="96"/>
      <c r="M126" s="96"/>
      <c r="N126" s="96"/>
      <c r="O126" s="96"/>
      <c r="P126" s="96"/>
      <c r="Q126" s="96"/>
      <c r="R126" s="96"/>
      <c r="S126" s="96"/>
      <c r="T126" s="96"/>
      <c r="U126" s="96"/>
      <c r="V126" s="96"/>
      <c r="W126" s="96"/>
      <c r="X126" s="96"/>
      <c r="Y126" s="96"/>
      <c r="Z126" s="96"/>
      <c r="AA126" s="96"/>
      <c r="AB126" s="96"/>
    </row>
    <row r="127" spans="1:28" x14ac:dyDescent="0.35">
      <c r="A127" s="127"/>
      <c r="B127" s="155"/>
      <c r="C127" s="155"/>
      <c r="D127" s="155"/>
      <c r="E127" s="155"/>
      <c r="F127" s="155"/>
      <c r="G127" s="96"/>
      <c r="H127" s="96"/>
      <c r="I127" s="96"/>
      <c r="J127" s="96"/>
      <c r="K127" s="96"/>
      <c r="L127" s="96"/>
      <c r="M127" s="96"/>
      <c r="N127" s="96"/>
      <c r="O127" s="96"/>
      <c r="P127" s="96"/>
      <c r="Q127" s="96"/>
      <c r="R127" s="96"/>
      <c r="S127" s="96"/>
      <c r="T127" s="96"/>
      <c r="U127" s="96"/>
      <c r="V127" s="96"/>
      <c r="W127" s="96"/>
      <c r="X127" s="96"/>
      <c r="Y127" s="96"/>
      <c r="Z127" s="96"/>
      <c r="AA127" s="96"/>
      <c r="AB127" s="96"/>
    </row>
    <row r="128" spans="1:28" x14ac:dyDescent="0.35">
      <c r="A128" s="127"/>
      <c r="B128" s="155"/>
      <c r="C128" s="155"/>
      <c r="D128" s="155"/>
      <c r="E128" s="155"/>
      <c r="F128" s="155"/>
      <c r="G128" s="96"/>
      <c r="H128" s="96"/>
      <c r="I128" s="96"/>
      <c r="J128" s="96"/>
      <c r="K128" s="96"/>
      <c r="L128" s="96"/>
      <c r="M128" s="96"/>
      <c r="N128" s="96"/>
      <c r="O128" s="96"/>
      <c r="P128" s="96"/>
      <c r="Q128" s="96"/>
      <c r="R128" s="96"/>
      <c r="S128" s="96"/>
      <c r="T128" s="96"/>
      <c r="U128" s="96"/>
      <c r="V128" s="96"/>
      <c r="W128" s="96"/>
      <c r="X128" s="96"/>
      <c r="Y128" s="96"/>
      <c r="Z128" s="96"/>
      <c r="AA128" s="96"/>
      <c r="AB128" s="96"/>
    </row>
    <row r="129" spans="1:28" x14ac:dyDescent="0.35">
      <c r="A129" s="127"/>
      <c r="B129" s="155"/>
      <c r="C129" s="155"/>
      <c r="D129" s="155"/>
      <c r="E129" s="155"/>
      <c r="F129" s="155"/>
      <c r="G129" s="96"/>
      <c r="H129" s="96"/>
      <c r="I129" s="96"/>
      <c r="J129" s="96"/>
      <c r="K129" s="96"/>
      <c r="L129" s="96"/>
      <c r="M129" s="96"/>
      <c r="N129" s="96"/>
      <c r="O129" s="96"/>
      <c r="P129" s="96"/>
      <c r="Q129" s="96"/>
      <c r="R129" s="96"/>
      <c r="S129" s="96"/>
      <c r="T129" s="96"/>
      <c r="U129" s="96"/>
      <c r="V129" s="96"/>
      <c r="W129" s="96"/>
      <c r="X129" s="96"/>
      <c r="Y129" s="96"/>
      <c r="Z129" s="96"/>
      <c r="AA129" s="96"/>
      <c r="AB129" s="96"/>
    </row>
    <row r="130" spans="1:28" x14ac:dyDescent="0.35">
      <c r="A130" s="127"/>
      <c r="B130" s="155"/>
      <c r="C130" s="155"/>
      <c r="D130" s="155"/>
      <c r="E130" s="155"/>
      <c r="F130" s="155"/>
      <c r="G130" s="96"/>
      <c r="H130" s="96"/>
      <c r="I130" s="96"/>
      <c r="J130" s="96"/>
      <c r="K130" s="96"/>
      <c r="L130" s="96"/>
      <c r="M130" s="96"/>
      <c r="N130" s="96"/>
      <c r="O130" s="96"/>
      <c r="P130" s="96"/>
      <c r="Q130" s="96"/>
      <c r="R130" s="96"/>
      <c r="S130" s="96"/>
      <c r="T130" s="96"/>
      <c r="U130" s="96"/>
      <c r="V130" s="96"/>
      <c r="W130" s="96"/>
      <c r="X130" s="96"/>
      <c r="Y130" s="96"/>
      <c r="Z130" s="96"/>
      <c r="AA130" s="96"/>
      <c r="AB130" s="96"/>
    </row>
    <row r="131" spans="1:28" x14ac:dyDescent="0.35">
      <c r="A131" s="127"/>
      <c r="B131" s="155"/>
      <c r="C131" s="155"/>
      <c r="D131" s="155"/>
      <c r="E131" s="155"/>
      <c r="F131" s="155"/>
      <c r="G131" s="96"/>
      <c r="H131" s="96"/>
      <c r="I131" s="96"/>
      <c r="J131" s="96"/>
      <c r="K131" s="96"/>
      <c r="L131" s="96"/>
      <c r="M131" s="96"/>
      <c r="N131" s="96"/>
      <c r="O131" s="96"/>
      <c r="P131" s="96"/>
      <c r="Q131" s="96"/>
      <c r="R131" s="96"/>
      <c r="S131" s="96"/>
      <c r="T131" s="96"/>
      <c r="U131" s="96"/>
      <c r="V131" s="96"/>
      <c r="W131" s="96"/>
      <c r="X131" s="96"/>
      <c r="Y131" s="96"/>
      <c r="Z131" s="96"/>
      <c r="AA131" s="96"/>
      <c r="AB131" s="96"/>
    </row>
    <row r="132" spans="1:28" x14ac:dyDescent="0.35">
      <c r="A132" s="127"/>
      <c r="B132" s="155"/>
      <c r="C132" s="155"/>
      <c r="D132" s="155"/>
      <c r="E132" s="155"/>
      <c r="F132" s="155"/>
      <c r="G132" s="96"/>
      <c r="H132" s="96"/>
      <c r="I132" s="96"/>
      <c r="J132" s="96"/>
      <c r="K132" s="96"/>
      <c r="L132" s="96"/>
      <c r="M132" s="96"/>
      <c r="N132" s="96"/>
      <c r="O132" s="96"/>
      <c r="P132" s="96"/>
      <c r="Q132" s="96"/>
      <c r="R132" s="96"/>
      <c r="S132" s="96"/>
      <c r="T132" s="96"/>
      <c r="U132" s="96"/>
      <c r="V132" s="96"/>
      <c r="W132" s="96"/>
      <c r="X132" s="96"/>
      <c r="Y132" s="96"/>
      <c r="Z132" s="96"/>
      <c r="AA132" s="96"/>
      <c r="AB132" s="96"/>
    </row>
    <row r="133" spans="1:28" x14ac:dyDescent="0.35">
      <c r="A133" s="127"/>
      <c r="B133" s="155"/>
      <c r="C133" s="155"/>
      <c r="D133" s="155"/>
      <c r="E133" s="155"/>
      <c r="F133" s="155"/>
      <c r="G133" s="96"/>
      <c r="H133" s="96"/>
      <c r="I133" s="96"/>
      <c r="J133" s="96"/>
      <c r="K133" s="96"/>
      <c r="L133" s="96"/>
      <c r="M133" s="96"/>
      <c r="N133" s="96"/>
      <c r="O133" s="96"/>
      <c r="P133" s="96"/>
      <c r="Q133" s="96"/>
      <c r="R133" s="96"/>
      <c r="S133" s="96"/>
      <c r="T133" s="96"/>
      <c r="U133" s="96"/>
      <c r="V133" s="96"/>
      <c r="W133" s="96"/>
      <c r="X133" s="96"/>
      <c r="Y133" s="96"/>
      <c r="Z133" s="96"/>
      <c r="AA133" s="96"/>
      <c r="AB133" s="96"/>
    </row>
    <row r="134" spans="1:28" x14ac:dyDescent="0.35">
      <c r="A134" s="127"/>
      <c r="B134" s="155"/>
      <c r="C134" s="155"/>
      <c r="D134" s="155"/>
      <c r="E134" s="155"/>
      <c r="F134" s="155"/>
      <c r="G134" s="96"/>
      <c r="H134" s="96"/>
      <c r="I134" s="96"/>
      <c r="J134" s="96"/>
      <c r="K134" s="96"/>
      <c r="L134" s="96"/>
      <c r="M134" s="96"/>
      <c r="N134" s="96"/>
      <c r="O134" s="96"/>
      <c r="P134" s="96"/>
      <c r="Q134" s="96"/>
      <c r="R134" s="96"/>
      <c r="S134" s="96"/>
      <c r="T134" s="96"/>
      <c r="U134" s="96"/>
      <c r="V134" s="96"/>
      <c r="W134" s="96"/>
      <c r="X134" s="96"/>
      <c r="Y134" s="96"/>
      <c r="Z134" s="96"/>
      <c r="AA134" s="96"/>
      <c r="AB134" s="96"/>
    </row>
    <row r="135" spans="1:28" x14ac:dyDescent="0.35">
      <c r="A135" s="127"/>
      <c r="B135" s="155"/>
      <c r="C135" s="155"/>
      <c r="D135" s="155"/>
      <c r="E135" s="155"/>
      <c r="F135" s="155"/>
      <c r="G135" s="96"/>
      <c r="H135" s="96"/>
      <c r="I135" s="96"/>
      <c r="J135" s="96"/>
      <c r="K135" s="96"/>
      <c r="L135" s="96"/>
      <c r="M135" s="96"/>
      <c r="N135" s="96"/>
      <c r="O135" s="96"/>
      <c r="P135" s="96"/>
      <c r="Q135" s="96"/>
      <c r="R135" s="96"/>
      <c r="S135" s="96"/>
      <c r="T135" s="96"/>
      <c r="U135" s="96"/>
      <c r="V135" s="96"/>
      <c r="W135" s="96"/>
      <c r="X135" s="96"/>
      <c r="Y135" s="96"/>
      <c r="Z135" s="96"/>
      <c r="AA135" s="96"/>
      <c r="AB135" s="96"/>
    </row>
    <row r="136" spans="1:28" x14ac:dyDescent="0.35">
      <c r="A136" s="127"/>
      <c r="B136" s="155"/>
      <c r="C136" s="155"/>
      <c r="D136" s="155"/>
      <c r="E136" s="155"/>
      <c r="F136" s="155"/>
      <c r="G136" s="96"/>
      <c r="H136" s="96"/>
      <c r="I136" s="96"/>
      <c r="J136" s="96"/>
      <c r="K136" s="96"/>
      <c r="L136" s="96"/>
      <c r="M136" s="96"/>
      <c r="N136" s="96"/>
      <c r="O136" s="96"/>
      <c r="P136" s="96"/>
      <c r="Q136" s="96"/>
      <c r="R136" s="96"/>
      <c r="S136" s="96"/>
      <c r="T136" s="96"/>
      <c r="U136" s="96"/>
      <c r="V136" s="96"/>
      <c r="W136" s="96"/>
      <c r="X136" s="96"/>
      <c r="Y136" s="96"/>
      <c r="Z136" s="96"/>
      <c r="AA136" s="96"/>
      <c r="AB136" s="96"/>
    </row>
    <row r="137" spans="1:28" x14ac:dyDescent="0.35">
      <c r="A137" s="127"/>
      <c r="B137" s="155"/>
      <c r="C137" s="155"/>
      <c r="D137" s="155"/>
      <c r="E137" s="155"/>
      <c r="F137" s="155"/>
      <c r="G137" s="96"/>
      <c r="H137" s="96"/>
      <c r="I137" s="96"/>
      <c r="J137" s="96"/>
      <c r="K137" s="96"/>
      <c r="L137" s="96"/>
      <c r="M137" s="96"/>
      <c r="N137" s="96"/>
      <c r="O137" s="96"/>
      <c r="P137" s="96"/>
      <c r="Q137" s="96"/>
      <c r="R137" s="96"/>
      <c r="S137" s="96"/>
      <c r="T137" s="96"/>
      <c r="U137" s="96"/>
      <c r="V137" s="96"/>
      <c r="W137" s="96"/>
      <c r="X137" s="96"/>
      <c r="Y137" s="96"/>
      <c r="Z137" s="96"/>
      <c r="AA137" s="96"/>
      <c r="AB137" s="96"/>
    </row>
    <row r="138" spans="1:28" x14ac:dyDescent="0.35">
      <c r="A138" s="127"/>
      <c r="B138" s="155"/>
      <c r="C138" s="155"/>
      <c r="D138" s="155"/>
      <c r="E138" s="155"/>
      <c r="F138" s="155"/>
      <c r="G138" s="96"/>
      <c r="H138" s="96"/>
      <c r="I138" s="96"/>
      <c r="J138" s="96"/>
      <c r="K138" s="96"/>
      <c r="L138" s="96"/>
      <c r="M138" s="96"/>
      <c r="N138" s="96"/>
      <c r="O138" s="96"/>
      <c r="P138" s="96"/>
      <c r="Q138" s="96"/>
      <c r="R138" s="96"/>
      <c r="S138" s="96"/>
      <c r="T138" s="96"/>
      <c r="U138" s="96"/>
      <c r="V138" s="96"/>
      <c r="W138" s="96"/>
      <c r="X138" s="96"/>
      <c r="Y138" s="96"/>
      <c r="Z138" s="96"/>
      <c r="AA138" s="96"/>
      <c r="AB138" s="96"/>
    </row>
    <row r="139" spans="1:28" x14ac:dyDescent="0.35">
      <c r="A139" s="165"/>
      <c r="B139" s="164"/>
      <c r="C139" s="164"/>
      <c r="D139" s="164"/>
      <c r="E139" s="164"/>
      <c r="F139" s="164"/>
      <c r="G139" s="96"/>
      <c r="H139" s="96"/>
      <c r="I139" s="96"/>
      <c r="J139" s="96"/>
      <c r="K139" s="96"/>
      <c r="L139" s="96"/>
      <c r="M139" s="96"/>
      <c r="N139" s="96"/>
      <c r="O139" s="96"/>
      <c r="P139" s="96"/>
      <c r="Q139" s="96"/>
      <c r="R139" s="96"/>
      <c r="S139" s="96"/>
      <c r="T139" s="96"/>
      <c r="U139" s="96"/>
      <c r="V139" s="96"/>
      <c r="W139" s="96"/>
      <c r="X139" s="96"/>
      <c r="Y139" s="96"/>
      <c r="Z139" s="96"/>
      <c r="AA139" s="96"/>
      <c r="AB139" s="96"/>
    </row>
  </sheetData>
  <mergeCells count="13">
    <mergeCell ref="A111:A123"/>
    <mergeCell ref="A1:AB1"/>
    <mergeCell ref="D4:E4"/>
    <mergeCell ref="F4:H4"/>
    <mergeCell ref="I4:AB4"/>
    <mergeCell ref="A20:A32"/>
    <mergeCell ref="A33:A45"/>
    <mergeCell ref="A46:A58"/>
    <mergeCell ref="A59:A71"/>
    <mergeCell ref="A72:A84"/>
    <mergeCell ref="A85:A97"/>
    <mergeCell ref="A98:A110"/>
    <mergeCell ref="A18:F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D03F-A51E-415A-AA18-33198FDA2A92}">
  <dimension ref="A1:AC107"/>
  <sheetViews>
    <sheetView zoomScaleNormal="100" workbookViewId="0">
      <selection sqref="A1:AB1"/>
    </sheetView>
  </sheetViews>
  <sheetFormatPr defaultRowHeight="14.5" x14ac:dyDescent="0.35"/>
  <cols>
    <col min="1" max="1" width="31.26953125" style="6" customWidth="1"/>
    <col min="2" max="2" width="24.81640625" style="7" customWidth="1"/>
    <col min="3" max="3" width="18.81640625" style="7" customWidth="1"/>
    <col min="4" max="4" width="21.7265625" style="7" customWidth="1"/>
    <col min="5" max="5" width="15.7265625" style="7" customWidth="1"/>
    <col min="6" max="6" width="16.7265625" style="7" customWidth="1"/>
    <col min="9" max="9" width="20.7265625" customWidth="1"/>
    <col min="10" max="28" width="6.7265625" customWidth="1"/>
  </cols>
  <sheetData>
    <row r="1" spans="1:29" s="7" customFormat="1" ht="28.15" customHeight="1" thickBot="1" x14ac:dyDescent="0.35">
      <c r="A1" s="233" t="s">
        <v>295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5" thickBot="1" x14ac:dyDescent="0.45">
      <c r="A3" s="131" t="s">
        <v>296</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7"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97">
        <v>620</v>
      </c>
      <c r="C6" s="124">
        <v>3058718</v>
      </c>
      <c r="D6" s="125">
        <v>547060</v>
      </c>
      <c r="E6" s="126">
        <v>562127.57899999979</v>
      </c>
      <c r="F6" s="120">
        <v>0.97299999999999998</v>
      </c>
      <c r="G6" s="120">
        <v>0.97099999999999997</v>
      </c>
      <c r="H6" s="121">
        <v>0.97599999999999998</v>
      </c>
      <c r="I6" s="169">
        <v>620</v>
      </c>
      <c r="J6" s="120">
        <v>0.44900000000000001</v>
      </c>
      <c r="K6" s="120">
        <v>0.51849999999999996</v>
      </c>
      <c r="L6" s="120">
        <v>0.59250000000000003</v>
      </c>
      <c r="M6" s="120">
        <v>0.65250000000000008</v>
      </c>
      <c r="N6" s="120">
        <v>0.6984999999999999</v>
      </c>
      <c r="O6" s="120">
        <v>0.75600000000000001</v>
      </c>
      <c r="P6" s="120">
        <v>0.8</v>
      </c>
      <c r="Q6" s="120">
        <v>0.84</v>
      </c>
      <c r="R6" s="120">
        <v>0.87450000000000006</v>
      </c>
      <c r="S6" s="120">
        <v>0.91200000000000003</v>
      </c>
      <c r="T6" s="120">
        <v>0.9484999999999999</v>
      </c>
      <c r="U6" s="120">
        <v>0.98150000000000004</v>
      </c>
      <c r="V6" s="120">
        <v>1.026</v>
      </c>
      <c r="W6" s="120">
        <v>1.0705</v>
      </c>
      <c r="X6" s="120">
        <v>1.1240000000000001</v>
      </c>
      <c r="Y6" s="120">
        <v>1.1945000000000001</v>
      </c>
      <c r="Z6" s="120">
        <v>1.2890000000000001</v>
      </c>
      <c r="AA6" s="120">
        <v>1.3640000000000001</v>
      </c>
      <c r="AB6" s="142">
        <v>1.552</v>
      </c>
      <c r="AC6" s="155"/>
    </row>
    <row r="7" spans="1:29" x14ac:dyDescent="0.35">
      <c r="A7" s="141" t="s">
        <v>199</v>
      </c>
      <c r="B7" s="197">
        <v>1551</v>
      </c>
      <c r="C7" s="124">
        <v>7232641</v>
      </c>
      <c r="D7" s="125">
        <v>1103232</v>
      </c>
      <c r="E7" s="126">
        <v>1316182.6260000009</v>
      </c>
      <c r="F7" s="120">
        <v>0.83799999999999997</v>
      </c>
      <c r="G7" s="120">
        <v>0.83699999999999997</v>
      </c>
      <c r="H7" s="121">
        <v>0.84</v>
      </c>
      <c r="I7" s="169">
        <v>1551</v>
      </c>
      <c r="J7" s="120">
        <v>0.38300000000000001</v>
      </c>
      <c r="K7" s="120">
        <v>0.47199999999999998</v>
      </c>
      <c r="L7" s="120">
        <v>0.52900000000000003</v>
      </c>
      <c r="M7" s="120">
        <v>0.56999999999999995</v>
      </c>
      <c r="N7" s="120">
        <v>0.61699999999999999</v>
      </c>
      <c r="O7" s="120">
        <v>0.65700000000000003</v>
      </c>
      <c r="P7" s="120">
        <v>0.68799999999999994</v>
      </c>
      <c r="Q7" s="120">
        <v>0.72799999999999998</v>
      </c>
      <c r="R7" s="120">
        <v>0.76400000000000001</v>
      </c>
      <c r="S7" s="120">
        <v>0.79600000000000004</v>
      </c>
      <c r="T7" s="120">
        <v>0.83799999999999997</v>
      </c>
      <c r="U7" s="120">
        <v>0.878</v>
      </c>
      <c r="V7" s="120">
        <v>0.92100000000000004</v>
      </c>
      <c r="W7" s="120">
        <v>0.97099999999999997</v>
      </c>
      <c r="X7" s="120">
        <v>1.034</v>
      </c>
      <c r="Y7" s="120">
        <v>1.0820000000000001</v>
      </c>
      <c r="Z7" s="120">
        <v>1.1479999999999999</v>
      </c>
      <c r="AA7" s="120">
        <v>1.2310000000000001</v>
      </c>
      <c r="AB7" s="142">
        <v>1.3740000000000001</v>
      </c>
      <c r="AC7" s="155"/>
    </row>
    <row r="8" spans="1:29" x14ac:dyDescent="0.35">
      <c r="A8" s="141" t="s">
        <v>200</v>
      </c>
      <c r="B8" s="197">
        <v>274</v>
      </c>
      <c r="C8" s="124">
        <v>1463642</v>
      </c>
      <c r="D8" s="125">
        <v>221878</v>
      </c>
      <c r="E8" s="126">
        <v>271775.35400000005</v>
      </c>
      <c r="F8" s="120">
        <v>0.81599999999999995</v>
      </c>
      <c r="G8" s="120">
        <v>0.81299999999999994</v>
      </c>
      <c r="H8" s="121">
        <v>0.82</v>
      </c>
      <c r="I8" s="169">
        <v>274</v>
      </c>
      <c r="J8" s="120">
        <v>0.34399999999999997</v>
      </c>
      <c r="K8" s="120">
        <v>0.41399999999999998</v>
      </c>
      <c r="L8" s="120">
        <v>0.48499999999999999</v>
      </c>
      <c r="M8" s="120">
        <v>0.54400000000000004</v>
      </c>
      <c r="N8" s="120">
        <v>0.58699999999999997</v>
      </c>
      <c r="O8" s="120">
        <v>0.622</v>
      </c>
      <c r="P8" s="120">
        <v>0.65500000000000003</v>
      </c>
      <c r="Q8" s="120">
        <v>0.68500000000000005</v>
      </c>
      <c r="R8" s="120">
        <v>0.73199999999999998</v>
      </c>
      <c r="S8" s="120">
        <v>0.75150000000000006</v>
      </c>
      <c r="T8" s="120">
        <v>0.77700000000000002</v>
      </c>
      <c r="U8" s="120">
        <v>0.83799999999999997</v>
      </c>
      <c r="V8" s="120">
        <v>0.874</v>
      </c>
      <c r="W8" s="120">
        <v>0.9</v>
      </c>
      <c r="X8" s="120">
        <v>0.97899999999999998</v>
      </c>
      <c r="Y8" s="120">
        <v>1.034</v>
      </c>
      <c r="Z8" s="120">
        <v>1.1379999999999999</v>
      </c>
      <c r="AA8" s="120">
        <v>1.2989999999999999</v>
      </c>
      <c r="AB8" s="142">
        <v>1.4219999999999999</v>
      </c>
      <c r="AC8" s="155"/>
    </row>
    <row r="9" spans="1:29" x14ac:dyDescent="0.35">
      <c r="A9" s="141" t="s">
        <v>201</v>
      </c>
      <c r="B9" s="197">
        <v>2109</v>
      </c>
      <c r="C9" s="124">
        <v>11568808</v>
      </c>
      <c r="D9" s="125">
        <v>923314</v>
      </c>
      <c r="E9" s="126">
        <v>1066643.2490000008</v>
      </c>
      <c r="F9" s="120">
        <v>0.86599999999999999</v>
      </c>
      <c r="G9" s="120">
        <v>0.86399999999999999</v>
      </c>
      <c r="H9" s="121">
        <v>0.86699999999999999</v>
      </c>
      <c r="I9" s="169">
        <v>1331</v>
      </c>
      <c r="J9" s="120">
        <v>0.35699999999999998</v>
      </c>
      <c r="K9" s="120">
        <v>0.437</v>
      </c>
      <c r="L9" s="120">
        <v>0.501</v>
      </c>
      <c r="M9" s="120">
        <v>0.54600000000000004</v>
      </c>
      <c r="N9" s="120">
        <v>0.60399999999999998</v>
      </c>
      <c r="O9" s="120">
        <v>0.65500000000000003</v>
      </c>
      <c r="P9" s="120">
        <v>0.69699999999999995</v>
      </c>
      <c r="Q9" s="120">
        <v>0.73199999999999998</v>
      </c>
      <c r="R9" s="120">
        <v>0.78400000000000003</v>
      </c>
      <c r="S9" s="120">
        <v>0.82899999999999996</v>
      </c>
      <c r="T9" s="120">
        <v>0.876</v>
      </c>
      <c r="U9" s="120">
        <v>0.93300000000000005</v>
      </c>
      <c r="V9" s="120">
        <v>0.99099999999999999</v>
      </c>
      <c r="W9" s="120">
        <v>1.05</v>
      </c>
      <c r="X9" s="120">
        <v>1.123</v>
      </c>
      <c r="Y9" s="120">
        <v>1.212</v>
      </c>
      <c r="Z9" s="120">
        <v>1.2869999999999999</v>
      </c>
      <c r="AA9" s="120">
        <v>1.4119999999999999</v>
      </c>
      <c r="AB9" s="142">
        <v>1.5589999999999999</v>
      </c>
      <c r="AC9" s="155"/>
    </row>
    <row r="10" spans="1:29" x14ac:dyDescent="0.35">
      <c r="A10" s="141" t="s">
        <v>202</v>
      </c>
      <c r="B10" s="197">
        <v>3246</v>
      </c>
      <c r="C10" s="124">
        <v>21071308</v>
      </c>
      <c r="D10" s="125">
        <v>1683846</v>
      </c>
      <c r="E10" s="126">
        <v>1935390.0969999996</v>
      </c>
      <c r="F10" s="120">
        <v>0.87</v>
      </c>
      <c r="G10" s="120">
        <v>0.86899999999999999</v>
      </c>
      <c r="H10" s="121">
        <v>0.871</v>
      </c>
      <c r="I10" s="169">
        <v>2109</v>
      </c>
      <c r="J10" s="120">
        <v>0.315</v>
      </c>
      <c r="K10" s="120">
        <v>0.42399999999999999</v>
      </c>
      <c r="L10" s="120">
        <v>0.49299999999999999</v>
      </c>
      <c r="M10" s="120">
        <v>0.54900000000000004</v>
      </c>
      <c r="N10" s="120">
        <v>0.59799999999999998</v>
      </c>
      <c r="O10" s="120">
        <v>0.64600000000000002</v>
      </c>
      <c r="P10" s="120">
        <v>0.69499999999999995</v>
      </c>
      <c r="Q10" s="120">
        <v>0.73699999999999999</v>
      </c>
      <c r="R10" s="120">
        <v>0.78300000000000003</v>
      </c>
      <c r="S10" s="120">
        <v>0.83399999999999996</v>
      </c>
      <c r="T10" s="120">
        <v>0.878</v>
      </c>
      <c r="U10" s="120">
        <v>0.92100000000000004</v>
      </c>
      <c r="V10" s="120">
        <v>0.96799999999999997</v>
      </c>
      <c r="W10" s="120">
        <v>1.022</v>
      </c>
      <c r="X10" s="120">
        <v>1.093</v>
      </c>
      <c r="Y10" s="120">
        <v>1.1639999999999999</v>
      </c>
      <c r="Z10" s="120">
        <v>1.2529999999999999</v>
      </c>
      <c r="AA10" s="120">
        <v>1.3660000000000001</v>
      </c>
      <c r="AB10" s="142">
        <v>1.5509999999999999</v>
      </c>
      <c r="AC10" s="155"/>
    </row>
    <row r="11" spans="1:29" x14ac:dyDescent="0.35">
      <c r="A11" s="141" t="s">
        <v>203</v>
      </c>
      <c r="B11" s="197">
        <v>942</v>
      </c>
      <c r="C11" s="124">
        <v>30836687</v>
      </c>
      <c r="D11" s="125">
        <v>2496819</v>
      </c>
      <c r="E11" s="126">
        <v>2779691.0990000041</v>
      </c>
      <c r="F11" s="120">
        <v>0.89800000000000002</v>
      </c>
      <c r="G11" s="120">
        <v>0.89700000000000002</v>
      </c>
      <c r="H11" s="121">
        <v>0.89900000000000002</v>
      </c>
      <c r="I11" s="169">
        <v>3246</v>
      </c>
      <c r="J11" s="120">
        <v>0.32700000000000001</v>
      </c>
      <c r="K11" s="120">
        <v>0.44600000000000001</v>
      </c>
      <c r="L11" s="120">
        <v>0.51800000000000002</v>
      </c>
      <c r="M11" s="120">
        <v>0.58199999999999996</v>
      </c>
      <c r="N11" s="120">
        <v>0.63100000000000001</v>
      </c>
      <c r="O11" s="120">
        <v>0.68</v>
      </c>
      <c r="P11" s="120">
        <v>0.73</v>
      </c>
      <c r="Q11" s="120">
        <v>0.77300000000000002</v>
      </c>
      <c r="R11" s="120">
        <v>0.81899999999999995</v>
      </c>
      <c r="S11" s="120">
        <v>0.86850000000000005</v>
      </c>
      <c r="T11" s="120">
        <v>0.91400000000000003</v>
      </c>
      <c r="U11" s="120">
        <v>0.96</v>
      </c>
      <c r="V11" s="120">
        <v>1.0149999999999999</v>
      </c>
      <c r="W11" s="120">
        <v>1.0669999999999999</v>
      </c>
      <c r="X11" s="120">
        <v>1.1319999999999999</v>
      </c>
      <c r="Y11" s="120">
        <v>1.206</v>
      </c>
      <c r="Z11" s="120">
        <v>1.294</v>
      </c>
      <c r="AA11" s="120">
        <v>1.423</v>
      </c>
      <c r="AB11" s="142">
        <v>1.623</v>
      </c>
      <c r="AC11" s="155"/>
    </row>
    <row r="12" spans="1:29" x14ac:dyDescent="0.35">
      <c r="A12" s="141" t="s">
        <v>204</v>
      </c>
      <c r="B12" s="197">
        <v>1331</v>
      </c>
      <c r="C12" s="124">
        <v>3171797</v>
      </c>
      <c r="D12" s="125">
        <v>256178</v>
      </c>
      <c r="E12" s="126">
        <v>293397.29599999997</v>
      </c>
      <c r="F12" s="120">
        <v>0.873</v>
      </c>
      <c r="G12" s="120">
        <v>0.87</v>
      </c>
      <c r="H12" s="121">
        <v>0.877</v>
      </c>
      <c r="I12" s="169">
        <v>344</v>
      </c>
      <c r="J12" s="120">
        <v>0.438</v>
      </c>
      <c r="K12" s="120">
        <v>0.52800000000000002</v>
      </c>
      <c r="L12" s="120">
        <v>0.57999999999999996</v>
      </c>
      <c r="M12" s="120">
        <v>0.63100000000000001</v>
      </c>
      <c r="N12" s="120">
        <v>0.66949999999999998</v>
      </c>
      <c r="O12" s="120">
        <v>0.69299999999999995</v>
      </c>
      <c r="P12" s="120">
        <v>0.74299999999999999</v>
      </c>
      <c r="Q12" s="120">
        <v>0.79400000000000004</v>
      </c>
      <c r="R12" s="120">
        <v>0.81499999999999995</v>
      </c>
      <c r="S12" s="120">
        <v>0.85349999999999993</v>
      </c>
      <c r="T12" s="120">
        <v>0.877</v>
      </c>
      <c r="U12" s="120">
        <v>0.91200000000000003</v>
      </c>
      <c r="V12" s="120">
        <v>0.94499999999999995</v>
      </c>
      <c r="W12" s="120">
        <v>0.97799999999999998</v>
      </c>
      <c r="X12" s="120">
        <v>1.0225</v>
      </c>
      <c r="Y12" s="120">
        <v>1.0880000000000001</v>
      </c>
      <c r="Z12" s="120">
        <v>1.175</v>
      </c>
      <c r="AA12" s="120">
        <v>1.2729999999999999</v>
      </c>
      <c r="AB12" s="142">
        <v>1.5309999999999999</v>
      </c>
      <c r="AC12" s="155"/>
    </row>
    <row r="13" spans="1:29" ht="28.5" thickBot="1" x14ac:dyDescent="0.4">
      <c r="A13" s="143" t="s">
        <v>205</v>
      </c>
      <c r="B13" s="198">
        <v>344</v>
      </c>
      <c r="C13" s="145">
        <v>9633699</v>
      </c>
      <c r="D13" s="146">
        <v>746525</v>
      </c>
      <c r="E13" s="147">
        <v>766842.87100000121</v>
      </c>
      <c r="F13" s="148">
        <v>0.97399999999999998</v>
      </c>
      <c r="G13" s="148">
        <v>0.97099999999999997</v>
      </c>
      <c r="H13" s="149">
        <v>0.97599999999999998</v>
      </c>
      <c r="I13" s="170">
        <v>942</v>
      </c>
      <c r="J13" s="148">
        <v>0.34899999999999998</v>
      </c>
      <c r="K13" s="148">
        <v>0.47199999999999998</v>
      </c>
      <c r="L13" s="148">
        <v>0.54800000000000004</v>
      </c>
      <c r="M13" s="148">
        <v>0.61299999999999999</v>
      </c>
      <c r="N13" s="148">
        <v>0.66400000000000003</v>
      </c>
      <c r="O13" s="148">
        <v>0.71399999999999997</v>
      </c>
      <c r="P13" s="148">
        <v>0.76500000000000001</v>
      </c>
      <c r="Q13" s="148">
        <v>0.79700000000000004</v>
      </c>
      <c r="R13" s="148">
        <v>0.83399999999999996</v>
      </c>
      <c r="S13" s="148">
        <v>0.89700000000000002</v>
      </c>
      <c r="T13" s="148">
        <v>0.95</v>
      </c>
      <c r="U13" s="148">
        <v>1.0109999999999999</v>
      </c>
      <c r="V13" s="148">
        <v>1.0640000000000001</v>
      </c>
      <c r="W13" s="148">
        <v>1.1339999999999999</v>
      </c>
      <c r="X13" s="148">
        <v>1.2170000000000001</v>
      </c>
      <c r="Y13" s="148">
        <v>1.296</v>
      </c>
      <c r="Z13" s="148">
        <v>1.4259999999999999</v>
      </c>
      <c r="AA13" s="148">
        <v>1.593</v>
      </c>
      <c r="AB13" s="151">
        <v>1.792</v>
      </c>
      <c r="AC13" s="155"/>
    </row>
    <row r="14" spans="1:29" ht="13" customHeight="1" x14ac:dyDescent="0.35">
      <c r="A14" s="132" t="s">
        <v>297</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3" customHeight="1" x14ac:dyDescent="0.35">
      <c r="A15" s="134" t="s">
        <v>298</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3" customHeight="1" x14ac:dyDescent="0.35">
      <c r="A16" s="134" t="s">
        <v>207</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9.75" customHeight="1" thickBot="1" x14ac:dyDescent="0.4">
      <c r="A18" s="246" t="s">
        <v>299</v>
      </c>
      <c r="B18" s="246"/>
      <c r="C18" s="246"/>
      <c r="D18" s="246"/>
      <c r="E18" s="246"/>
      <c r="F18" s="246"/>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3" thickBot="1" x14ac:dyDescent="0.4">
      <c r="A19" s="99" t="s">
        <v>209</v>
      </c>
      <c r="B19" s="100" t="s">
        <v>210</v>
      </c>
      <c r="C19" s="100" t="s">
        <v>241</v>
      </c>
      <c r="D19" s="100" t="s">
        <v>242</v>
      </c>
      <c r="E19" s="113" t="s">
        <v>211</v>
      </c>
      <c r="F19" s="107" t="s">
        <v>212</v>
      </c>
      <c r="G19" s="96"/>
      <c r="H19" s="96"/>
      <c r="I19" s="154"/>
      <c r="J19" s="96"/>
      <c r="K19" s="96"/>
      <c r="L19" s="96"/>
      <c r="M19" s="96"/>
      <c r="N19" s="96"/>
      <c r="O19" s="96"/>
      <c r="P19" s="96"/>
      <c r="Q19" s="96"/>
      <c r="R19" s="96"/>
      <c r="S19" s="96"/>
      <c r="T19" s="96"/>
      <c r="U19" s="96"/>
      <c r="V19" s="96"/>
      <c r="W19" s="96"/>
      <c r="X19" s="96"/>
      <c r="Y19" s="96"/>
      <c r="Z19" s="96"/>
      <c r="AA19" s="96"/>
      <c r="AB19" s="96"/>
      <c r="AC19" s="96"/>
    </row>
    <row r="20" spans="1:29" ht="15" customHeight="1" x14ac:dyDescent="0.35">
      <c r="A20" s="243" t="s">
        <v>300</v>
      </c>
      <c r="B20" s="103" t="s">
        <v>301</v>
      </c>
      <c r="C20" s="103" t="s">
        <v>302</v>
      </c>
      <c r="D20" s="103" t="s">
        <v>303</v>
      </c>
      <c r="E20" s="108">
        <v>430807</v>
      </c>
      <c r="F20" s="104">
        <v>80.92</v>
      </c>
      <c r="G20" s="96"/>
      <c r="H20" s="96"/>
      <c r="I20" s="59" t="s">
        <v>170</v>
      </c>
      <c r="J20" s="63" t="s">
        <v>302</v>
      </c>
      <c r="K20" s="63" t="s">
        <v>304</v>
      </c>
      <c r="L20" s="63" t="s">
        <v>305</v>
      </c>
      <c r="M20" s="63" t="s">
        <v>245</v>
      </c>
      <c r="N20" s="63" t="s">
        <v>306</v>
      </c>
      <c r="O20" s="96"/>
      <c r="P20" s="96"/>
      <c r="Q20" s="96"/>
      <c r="R20" s="96"/>
      <c r="S20" s="96"/>
      <c r="T20" s="96"/>
      <c r="U20" s="96"/>
      <c r="V20" s="96"/>
      <c r="W20" s="96"/>
      <c r="X20" s="96"/>
      <c r="Y20" s="96"/>
      <c r="Z20" s="96"/>
      <c r="AA20" s="96"/>
      <c r="AB20" s="96"/>
      <c r="AC20" s="96"/>
    </row>
    <row r="21" spans="1:29" ht="15.5" x14ac:dyDescent="0.35">
      <c r="A21" s="244"/>
      <c r="B21" s="101" t="s">
        <v>227</v>
      </c>
      <c r="C21" s="101" t="s">
        <v>304</v>
      </c>
      <c r="D21" s="101" t="s">
        <v>244</v>
      </c>
      <c r="E21" s="110">
        <v>68014</v>
      </c>
      <c r="F21" s="105">
        <v>12.78</v>
      </c>
      <c r="G21" s="96"/>
      <c r="H21" s="96"/>
      <c r="I21" s="60" t="s">
        <v>198</v>
      </c>
      <c r="J21" s="65">
        <f>F20</f>
        <v>80.92</v>
      </c>
      <c r="K21" s="65">
        <v>12.8</v>
      </c>
      <c r="L21" s="65">
        <v>4.7</v>
      </c>
      <c r="M21" s="65">
        <v>1.6</v>
      </c>
      <c r="N21" s="65">
        <v>0</v>
      </c>
      <c r="O21" s="96"/>
      <c r="P21" s="96"/>
      <c r="Q21" s="96"/>
      <c r="R21" s="96"/>
      <c r="S21" s="96"/>
      <c r="T21" s="96"/>
      <c r="U21" s="96"/>
      <c r="V21" s="96"/>
      <c r="W21" s="96"/>
      <c r="X21" s="96"/>
      <c r="Y21" s="96"/>
      <c r="Z21" s="96"/>
      <c r="AA21" s="96"/>
      <c r="AB21" s="96"/>
      <c r="AC21" s="96"/>
    </row>
    <row r="22" spans="1:29" ht="15.5" x14ac:dyDescent="0.35">
      <c r="A22" s="244"/>
      <c r="B22" s="101" t="s">
        <v>307</v>
      </c>
      <c r="C22" s="101" t="s">
        <v>305</v>
      </c>
      <c r="D22" s="101" t="s">
        <v>244</v>
      </c>
      <c r="E22" s="110">
        <v>24945</v>
      </c>
      <c r="F22" s="105">
        <v>4.6900000000000004</v>
      </c>
      <c r="G22" s="96"/>
      <c r="H22" s="96"/>
      <c r="I22" s="60" t="s">
        <v>250</v>
      </c>
      <c r="J22" s="62">
        <f>F29</f>
        <v>83.22</v>
      </c>
      <c r="K22" s="62">
        <v>11.4</v>
      </c>
      <c r="L22" s="62">
        <v>4.0999999999999996</v>
      </c>
      <c r="M22" s="62">
        <v>1.3</v>
      </c>
      <c r="N22" s="62">
        <v>0</v>
      </c>
      <c r="O22" s="96"/>
      <c r="P22" s="96"/>
      <c r="Q22" s="96"/>
      <c r="R22" s="96"/>
      <c r="S22" s="96"/>
      <c r="T22" s="96"/>
      <c r="U22" s="96"/>
      <c r="V22" s="96"/>
      <c r="W22" s="96"/>
      <c r="X22" s="96"/>
      <c r="Y22" s="96"/>
      <c r="Z22" s="96"/>
      <c r="AA22" s="96"/>
      <c r="AB22" s="96"/>
      <c r="AC22" s="96"/>
    </row>
    <row r="23" spans="1:29" ht="28" x14ac:dyDescent="0.35">
      <c r="A23" s="244"/>
      <c r="B23" s="101" t="s">
        <v>308</v>
      </c>
      <c r="C23" s="109" t="s">
        <v>245</v>
      </c>
      <c r="D23" s="109" t="s">
        <v>309</v>
      </c>
      <c r="E23" s="110">
        <v>8308</v>
      </c>
      <c r="F23" s="105">
        <v>1.56</v>
      </c>
      <c r="G23" s="96"/>
      <c r="H23" s="96"/>
      <c r="I23" s="60" t="s">
        <v>200</v>
      </c>
      <c r="J23" s="62">
        <f>F38</f>
        <v>77.989999999999995</v>
      </c>
      <c r="K23" s="62">
        <v>13.9</v>
      </c>
      <c r="L23" s="62">
        <v>6.9</v>
      </c>
      <c r="M23" s="62">
        <v>1.1000000000000001</v>
      </c>
      <c r="N23" s="62">
        <v>0.01</v>
      </c>
      <c r="O23" s="96"/>
      <c r="P23" s="96"/>
      <c r="Q23" s="96"/>
      <c r="R23" s="96"/>
      <c r="S23" s="96"/>
      <c r="T23" s="96"/>
      <c r="U23" s="96"/>
      <c r="V23" s="96"/>
      <c r="W23" s="96"/>
      <c r="X23" s="96"/>
      <c r="Y23" s="96"/>
      <c r="Z23" s="96"/>
      <c r="AA23" s="96"/>
      <c r="AB23" s="96"/>
      <c r="AC23" s="96"/>
    </row>
    <row r="24" spans="1:29" ht="15.5" x14ac:dyDescent="0.35">
      <c r="A24" s="244"/>
      <c r="B24" s="101" t="s">
        <v>310</v>
      </c>
      <c r="C24" s="101" t="s">
        <v>304</v>
      </c>
      <c r="D24" s="101" t="s">
        <v>244</v>
      </c>
      <c r="E24" s="110">
        <v>211</v>
      </c>
      <c r="F24" s="105">
        <v>0.04</v>
      </c>
      <c r="G24" s="96"/>
      <c r="H24" s="96"/>
      <c r="I24" s="60" t="s">
        <v>201</v>
      </c>
      <c r="J24" s="65">
        <f>F47</f>
        <v>79.349999999999994</v>
      </c>
      <c r="K24" s="65">
        <v>9.9</v>
      </c>
      <c r="L24" s="65">
        <v>9.1999999999999993</v>
      </c>
      <c r="M24" s="65">
        <v>1.5</v>
      </c>
      <c r="N24" s="65">
        <v>0</v>
      </c>
      <c r="O24" s="96"/>
      <c r="P24" s="96"/>
      <c r="Q24" s="96"/>
      <c r="R24" s="96"/>
      <c r="S24" s="96"/>
      <c r="T24" s="96"/>
      <c r="U24" s="96"/>
      <c r="V24" s="96"/>
      <c r="W24" s="96"/>
      <c r="X24" s="96"/>
      <c r="Y24" s="96"/>
      <c r="Z24" s="96"/>
      <c r="AA24" s="96"/>
      <c r="AB24" s="96"/>
      <c r="AC24" s="96"/>
    </row>
    <row r="25" spans="1:29" ht="15.5" x14ac:dyDescent="0.35">
      <c r="A25" s="244"/>
      <c r="B25" s="101" t="s">
        <v>311</v>
      </c>
      <c r="C25" s="101" t="s">
        <v>302</v>
      </c>
      <c r="D25" s="101" t="s">
        <v>312</v>
      </c>
      <c r="E25" s="110">
        <v>83</v>
      </c>
      <c r="F25" s="105">
        <v>0.02</v>
      </c>
      <c r="G25" s="96"/>
      <c r="H25" s="96"/>
      <c r="I25" s="60" t="s">
        <v>255</v>
      </c>
      <c r="J25" s="62">
        <f>F56</f>
        <v>80.760000000000005</v>
      </c>
      <c r="K25" s="62">
        <v>8.8000000000000007</v>
      </c>
      <c r="L25" s="62">
        <v>9.1999999999999993</v>
      </c>
      <c r="M25" s="62">
        <v>1.2</v>
      </c>
      <c r="N25" s="62">
        <v>0</v>
      </c>
      <c r="O25" s="96"/>
      <c r="P25" s="96"/>
      <c r="Q25" s="96"/>
      <c r="R25" s="96"/>
      <c r="S25" s="96"/>
      <c r="T25" s="96"/>
      <c r="U25" s="96"/>
      <c r="V25" s="96"/>
      <c r="W25" s="96"/>
      <c r="X25" s="96"/>
      <c r="Y25" s="96"/>
      <c r="Z25" s="96"/>
      <c r="AA25" s="96"/>
      <c r="AB25" s="96"/>
      <c r="AC25" s="96"/>
    </row>
    <row r="26" spans="1:29" ht="15.5" x14ac:dyDescent="0.35">
      <c r="A26" s="244"/>
      <c r="B26" s="109" t="s">
        <v>313</v>
      </c>
      <c r="C26" s="101" t="s">
        <v>302</v>
      </c>
      <c r="D26" s="101" t="s">
        <v>312</v>
      </c>
      <c r="E26" s="110">
        <v>18</v>
      </c>
      <c r="F26" s="105">
        <v>0</v>
      </c>
      <c r="G26" s="96"/>
      <c r="H26" s="96"/>
      <c r="I26" s="60" t="s">
        <v>203</v>
      </c>
      <c r="J26" s="62">
        <f>F65</f>
        <v>81.180000000000007</v>
      </c>
      <c r="K26" s="62">
        <v>8.1999999999999993</v>
      </c>
      <c r="L26" s="62">
        <v>9.6</v>
      </c>
      <c r="M26" s="62">
        <v>0.9</v>
      </c>
      <c r="N26" s="62">
        <v>0</v>
      </c>
      <c r="O26" s="96"/>
      <c r="P26" s="96"/>
      <c r="Q26" s="96"/>
      <c r="R26" s="96"/>
      <c r="S26" s="96"/>
      <c r="T26" s="96"/>
      <c r="U26" s="96"/>
      <c r="V26" s="96"/>
      <c r="W26" s="96"/>
      <c r="X26" s="96"/>
      <c r="Y26" s="96"/>
      <c r="Z26" s="96"/>
      <c r="AA26" s="96"/>
      <c r="AB26" s="96"/>
      <c r="AC26" s="96"/>
    </row>
    <row r="27" spans="1:29" ht="15.5" x14ac:dyDescent="0.35">
      <c r="A27" s="244"/>
      <c r="B27" s="101" t="s">
        <v>314</v>
      </c>
      <c r="C27" s="101" t="s">
        <v>302</v>
      </c>
      <c r="D27" s="101" t="s">
        <v>312</v>
      </c>
      <c r="E27" s="110">
        <v>12</v>
      </c>
      <c r="F27" s="105">
        <v>0</v>
      </c>
      <c r="G27" s="96"/>
      <c r="H27" s="96"/>
      <c r="I27" s="60" t="s">
        <v>204</v>
      </c>
      <c r="J27" s="62">
        <f>F74</f>
        <v>77.97</v>
      </c>
      <c r="K27" s="62">
        <v>11.5</v>
      </c>
      <c r="L27" s="62">
        <v>8.8000000000000007</v>
      </c>
      <c r="M27" s="62">
        <v>1.8</v>
      </c>
      <c r="N27" s="62">
        <v>0</v>
      </c>
      <c r="O27" s="96"/>
      <c r="P27" s="96"/>
      <c r="Q27" s="96"/>
      <c r="R27" s="96"/>
      <c r="S27" s="96"/>
      <c r="T27" s="96"/>
      <c r="U27" s="96"/>
      <c r="V27" s="96"/>
      <c r="W27" s="96"/>
      <c r="X27" s="96"/>
      <c r="Y27" s="96"/>
      <c r="Z27" s="96"/>
      <c r="AA27" s="96"/>
      <c r="AB27" s="96"/>
      <c r="AC27" s="96"/>
    </row>
    <row r="28" spans="1:29" ht="16" thickBot="1" x14ac:dyDescent="0.4">
      <c r="A28" s="245"/>
      <c r="B28" s="102" t="s">
        <v>315</v>
      </c>
      <c r="C28" s="102" t="s">
        <v>306</v>
      </c>
      <c r="D28" s="102" t="s">
        <v>244</v>
      </c>
      <c r="E28" s="112">
        <v>0</v>
      </c>
      <c r="F28" s="106">
        <v>0</v>
      </c>
      <c r="G28" s="96"/>
      <c r="H28" s="96"/>
      <c r="I28" s="60" t="s">
        <v>259</v>
      </c>
      <c r="J28" s="70">
        <f>F83</f>
        <v>82.27</v>
      </c>
      <c r="K28" s="70">
        <v>7.5</v>
      </c>
      <c r="L28" s="70">
        <v>9.1999999999999993</v>
      </c>
      <c r="M28" s="70">
        <v>1</v>
      </c>
      <c r="N28" s="70">
        <v>0</v>
      </c>
      <c r="O28" s="96"/>
      <c r="P28" s="96"/>
      <c r="Q28" s="96"/>
      <c r="R28" s="96"/>
      <c r="S28" s="96"/>
      <c r="T28" s="96"/>
      <c r="U28" s="96"/>
      <c r="V28" s="96"/>
      <c r="W28" s="96"/>
      <c r="X28" s="96"/>
      <c r="Y28" s="96"/>
      <c r="Z28" s="96"/>
      <c r="AA28" s="96"/>
      <c r="AB28" s="96"/>
      <c r="AC28" s="96"/>
    </row>
    <row r="29" spans="1:29" x14ac:dyDescent="0.35">
      <c r="A29" s="247" t="s">
        <v>316</v>
      </c>
      <c r="B29" s="103" t="s">
        <v>301</v>
      </c>
      <c r="C29" s="103" t="s">
        <v>302</v>
      </c>
      <c r="D29" s="103" t="s">
        <v>303</v>
      </c>
      <c r="E29" s="108">
        <v>882698</v>
      </c>
      <c r="F29" s="104">
        <v>83.22</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48"/>
      <c r="B30" s="101" t="s">
        <v>227</v>
      </c>
      <c r="C30" s="101" t="s">
        <v>304</v>
      </c>
      <c r="D30" s="101" t="s">
        <v>244</v>
      </c>
      <c r="E30" s="110">
        <v>120832</v>
      </c>
      <c r="F30" s="105">
        <v>11.39</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x14ac:dyDescent="0.35">
      <c r="A31" s="248"/>
      <c r="B31" s="101" t="s">
        <v>307</v>
      </c>
      <c r="C31" s="101" t="s">
        <v>305</v>
      </c>
      <c r="D31" s="101" t="s">
        <v>244</v>
      </c>
      <c r="E31" s="110">
        <v>43369</v>
      </c>
      <c r="F31" s="105">
        <v>4.09</v>
      </c>
      <c r="G31" s="96"/>
      <c r="H31" s="96"/>
      <c r="I31" s="96"/>
      <c r="J31" s="96"/>
      <c r="K31" s="96"/>
      <c r="L31" s="96"/>
      <c r="M31" s="96"/>
      <c r="N31" s="154"/>
      <c r="O31" s="96"/>
      <c r="P31" s="96"/>
      <c r="Q31" s="96"/>
      <c r="R31" s="96"/>
      <c r="S31" s="96"/>
      <c r="T31" s="96"/>
      <c r="U31" s="96"/>
      <c r="V31" s="96"/>
      <c r="W31" s="96"/>
      <c r="X31" s="96"/>
      <c r="Y31" s="96"/>
      <c r="Z31" s="96"/>
      <c r="AA31" s="96"/>
      <c r="AB31" s="96"/>
      <c r="AC31" s="96"/>
    </row>
    <row r="32" spans="1:29" ht="28" x14ac:dyDescent="0.35">
      <c r="A32" s="248"/>
      <c r="B32" s="101" t="s">
        <v>308</v>
      </c>
      <c r="C32" s="109" t="s">
        <v>245</v>
      </c>
      <c r="D32" s="109" t="s">
        <v>309</v>
      </c>
      <c r="E32" s="110">
        <v>13515</v>
      </c>
      <c r="F32" s="105">
        <v>1.27</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x14ac:dyDescent="0.35">
      <c r="A33" s="248"/>
      <c r="B33" s="101" t="s">
        <v>310</v>
      </c>
      <c r="C33" s="101" t="s">
        <v>304</v>
      </c>
      <c r="D33" s="101" t="s">
        <v>244</v>
      </c>
      <c r="E33" s="110">
        <v>218</v>
      </c>
      <c r="F33" s="105">
        <v>0.02</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311</v>
      </c>
      <c r="C34" s="101" t="s">
        <v>302</v>
      </c>
      <c r="D34" s="101" t="s">
        <v>312</v>
      </c>
      <c r="E34" s="110">
        <v>53</v>
      </c>
      <c r="F34" s="105">
        <v>0</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48"/>
      <c r="B35" s="101" t="s">
        <v>313</v>
      </c>
      <c r="C35" s="101" t="s">
        <v>302</v>
      </c>
      <c r="D35" s="101" t="s">
        <v>312</v>
      </c>
      <c r="E35" s="110">
        <v>27</v>
      </c>
      <c r="F35" s="105">
        <v>0</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35">
      <c r="A36" s="248"/>
      <c r="B36" s="101" t="s">
        <v>314</v>
      </c>
      <c r="C36" s="101" t="s">
        <v>302</v>
      </c>
      <c r="D36" s="101" t="s">
        <v>312</v>
      </c>
      <c r="E36" s="110">
        <v>8</v>
      </c>
      <c r="F36" s="105">
        <v>0</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15" thickBot="1" x14ac:dyDescent="0.4">
      <c r="A37" s="249"/>
      <c r="B37" s="111" t="s">
        <v>315</v>
      </c>
      <c r="C37" s="102" t="s">
        <v>306</v>
      </c>
      <c r="D37" s="102" t="s">
        <v>244</v>
      </c>
      <c r="E37" s="112">
        <v>0</v>
      </c>
      <c r="F37" s="106">
        <v>0</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x14ac:dyDescent="0.35">
      <c r="A38" s="247" t="s">
        <v>317</v>
      </c>
      <c r="B38" s="103" t="s">
        <v>301</v>
      </c>
      <c r="C38" s="103" t="s">
        <v>302</v>
      </c>
      <c r="D38" s="103" t="s">
        <v>303</v>
      </c>
      <c r="E38" s="108">
        <v>168573</v>
      </c>
      <c r="F38" s="104">
        <v>77.989999999999995</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1" t="s">
        <v>227</v>
      </c>
      <c r="C39" s="101" t="s">
        <v>304</v>
      </c>
      <c r="D39" s="101" t="s">
        <v>244</v>
      </c>
      <c r="E39" s="110">
        <v>30117</v>
      </c>
      <c r="F39" s="105">
        <v>13.93</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248"/>
      <c r="B40" s="101" t="s">
        <v>307</v>
      </c>
      <c r="C40" s="101" t="s">
        <v>305</v>
      </c>
      <c r="D40" s="101" t="s">
        <v>244</v>
      </c>
      <c r="E40" s="110">
        <v>14913</v>
      </c>
      <c r="F40" s="105">
        <v>6.9</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 x14ac:dyDescent="0.35">
      <c r="A41" s="248"/>
      <c r="B41" s="101" t="s">
        <v>308</v>
      </c>
      <c r="C41" s="109" t="s">
        <v>245</v>
      </c>
      <c r="D41" s="109" t="s">
        <v>309</v>
      </c>
      <c r="E41" s="110">
        <v>2379</v>
      </c>
      <c r="F41" s="105">
        <v>1.1000000000000001</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x14ac:dyDescent="0.35">
      <c r="A42" s="248"/>
      <c r="B42" s="101" t="s">
        <v>310</v>
      </c>
      <c r="C42" s="101" t="s">
        <v>304</v>
      </c>
      <c r="D42" s="101" t="s">
        <v>244</v>
      </c>
      <c r="E42" s="110">
        <v>157</v>
      </c>
      <c r="F42" s="105">
        <v>7.0000000000000007E-2</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248"/>
      <c r="B43" s="101" t="s">
        <v>314</v>
      </c>
      <c r="C43" s="101" t="s">
        <v>302</v>
      </c>
      <c r="D43" s="101" t="s">
        <v>312</v>
      </c>
      <c r="E43" s="110">
        <v>12</v>
      </c>
      <c r="F43" s="105">
        <v>0.01</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x14ac:dyDescent="0.35">
      <c r="A44" s="248"/>
      <c r="B44" s="101" t="s">
        <v>313</v>
      </c>
      <c r="C44" s="101" t="s">
        <v>302</v>
      </c>
      <c r="D44" s="101" t="s">
        <v>312</v>
      </c>
      <c r="E44" s="110">
        <v>8</v>
      </c>
      <c r="F44" s="105">
        <v>0</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9" t="s">
        <v>311</v>
      </c>
      <c r="C45" s="101" t="s">
        <v>302</v>
      </c>
      <c r="D45" s="101" t="s">
        <v>312</v>
      </c>
      <c r="E45" s="110">
        <v>1</v>
      </c>
      <c r="F45" s="105">
        <v>0</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ht="15" thickBot="1" x14ac:dyDescent="0.4">
      <c r="A46" s="249"/>
      <c r="B46" s="102" t="s">
        <v>315</v>
      </c>
      <c r="C46" s="102" t="s">
        <v>306</v>
      </c>
      <c r="D46" s="102" t="s">
        <v>244</v>
      </c>
      <c r="E46" s="112">
        <v>0</v>
      </c>
      <c r="F46" s="106">
        <v>0</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247" t="s">
        <v>318</v>
      </c>
      <c r="B47" s="103" t="s">
        <v>301</v>
      </c>
      <c r="C47" s="103" t="s">
        <v>302</v>
      </c>
      <c r="D47" s="103" t="s">
        <v>303</v>
      </c>
      <c r="E47" s="108">
        <v>1281535</v>
      </c>
      <c r="F47" s="104">
        <v>79.349999999999994</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248"/>
      <c r="B48" s="101" t="s">
        <v>227</v>
      </c>
      <c r="C48" s="101" t="s">
        <v>304</v>
      </c>
      <c r="D48" s="101" t="s">
        <v>244</v>
      </c>
      <c r="E48" s="110">
        <v>158471</v>
      </c>
      <c r="F48" s="105">
        <v>9.81</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x14ac:dyDescent="0.35">
      <c r="A49" s="248"/>
      <c r="B49" s="101" t="s">
        <v>307</v>
      </c>
      <c r="C49" s="101" t="s">
        <v>305</v>
      </c>
      <c r="D49" s="101" t="s">
        <v>244</v>
      </c>
      <c r="E49" s="110">
        <v>148010</v>
      </c>
      <c r="F49" s="105">
        <v>9.16</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 x14ac:dyDescent="0.35">
      <c r="A50" s="248"/>
      <c r="B50" s="101" t="s">
        <v>308</v>
      </c>
      <c r="C50" s="109" t="s">
        <v>245</v>
      </c>
      <c r="D50" s="109" t="s">
        <v>309</v>
      </c>
      <c r="E50" s="110">
        <v>24292</v>
      </c>
      <c r="F50" s="105">
        <v>1.5</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313</v>
      </c>
      <c r="C51" s="101" t="s">
        <v>302</v>
      </c>
      <c r="D51" s="101" t="s">
        <v>312</v>
      </c>
      <c r="E51" s="110">
        <v>1306</v>
      </c>
      <c r="F51" s="105">
        <v>0.08</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x14ac:dyDescent="0.35">
      <c r="A52" s="248"/>
      <c r="B52" s="101" t="s">
        <v>310</v>
      </c>
      <c r="C52" s="101" t="s">
        <v>304</v>
      </c>
      <c r="D52" s="101" t="s">
        <v>244</v>
      </c>
      <c r="E52" s="110">
        <v>790</v>
      </c>
      <c r="F52" s="105">
        <v>0.05</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1" t="s">
        <v>311</v>
      </c>
      <c r="C53" s="101" t="s">
        <v>302</v>
      </c>
      <c r="D53" s="101" t="s">
        <v>312</v>
      </c>
      <c r="E53" s="110">
        <v>349</v>
      </c>
      <c r="F53" s="105">
        <v>0.02</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x14ac:dyDescent="0.35">
      <c r="A54" s="248"/>
      <c r="B54" s="101" t="s">
        <v>314</v>
      </c>
      <c r="C54" s="101" t="s">
        <v>302</v>
      </c>
      <c r="D54" s="101" t="s">
        <v>312</v>
      </c>
      <c r="E54" s="110">
        <v>241</v>
      </c>
      <c r="F54" s="105">
        <v>0.01</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 thickBot="1" x14ac:dyDescent="0.4">
      <c r="A55" s="249"/>
      <c r="B55" s="111" t="s">
        <v>315</v>
      </c>
      <c r="C55" s="102" t="s">
        <v>306</v>
      </c>
      <c r="D55" s="102" t="s">
        <v>244</v>
      </c>
      <c r="E55" s="112">
        <v>0</v>
      </c>
      <c r="F55" s="106">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35">
      <c r="A56" s="247" t="s">
        <v>319</v>
      </c>
      <c r="B56" s="103" t="s">
        <v>301</v>
      </c>
      <c r="C56" s="103" t="s">
        <v>302</v>
      </c>
      <c r="D56" s="103" t="s">
        <v>303</v>
      </c>
      <c r="E56" s="108">
        <v>1928036</v>
      </c>
      <c r="F56" s="104">
        <v>80.760000000000005</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x14ac:dyDescent="0.35">
      <c r="A57" s="248"/>
      <c r="B57" s="101" t="s">
        <v>307</v>
      </c>
      <c r="C57" s="101" t="s">
        <v>305</v>
      </c>
      <c r="D57" s="101" t="s">
        <v>244</v>
      </c>
      <c r="E57" s="110">
        <v>220431</v>
      </c>
      <c r="F57" s="105">
        <v>9.23</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227</v>
      </c>
      <c r="C58" s="101" t="s">
        <v>304</v>
      </c>
      <c r="D58" s="101" t="s">
        <v>244</v>
      </c>
      <c r="E58" s="110">
        <v>209099</v>
      </c>
      <c r="F58" s="105">
        <v>8.76</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ht="28" x14ac:dyDescent="0.35">
      <c r="A59" s="248"/>
      <c r="B59" s="101" t="s">
        <v>308</v>
      </c>
      <c r="C59" s="109" t="s">
        <v>245</v>
      </c>
      <c r="D59" s="109" t="s">
        <v>309</v>
      </c>
      <c r="E59" s="110">
        <v>27442</v>
      </c>
      <c r="F59" s="105">
        <v>1.1499999999999999</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35">
      <c r="A60" s="248"/>
      <c r="B60" s="101" t="s">
        <v>313</v>
      </c>
      <c r="C60" s="101" t="s">
        <v>302</v>
      </c>
      <c r="D60" s="101" t="s">
        <v>312</v>
      </c>
      <c r="E60" s="110">
        <v>1296</v>
      </c>
      <c r="F60" s="105">
        <v>0.05</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x14ac:dyDescent="0.35">
      <c r="A61" s="248"/>
      <c r="B61" s="101" t="s">
        <v>310</v>
      </c>
      <c r="C61" s="101" t="s">
        <v>304</v>
      </c>
      <c r="D61" s="101" t="s">
        <v>244</v>
      </c>
      <c r="E61" s="110">
        <v>449</v>
      </c>
      <c r="F61" s="105">
        <v>0.02</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x14ac:dyDescent="0.35">
      <c r="A62" s="248"/>
      <c r="B62" s="101" t="s">
        <v>314</v>
      </c>
      <c r="C62" s="101" t="s">
        <v>302</v>
      </c>
      <c r="D62" s="101" t="s">
        <v>312</v>
      </c>
      <c r="E62" s="110">
        <v>388</v>
      </c>
      <c r="F62" s="105">
        <v>0.02</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x14ac:dyDescent="0.35">
      <c r="A63" s="248"/>
      <c r="B63" s="101" t="s">
        <v>311</v>
      </c>
      <c r="C63" s="101" t="s">
        <v>302</v>
      </c>
      <c r="D63" s="101" t="s">
        <v>312</v>
      </c>
      <c r="E63" s="110">
        <v>147</v>
      </c>
      <c r="F63" s="105">
        <v>0.01</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15" thickBot="1" x14ac:dyDescent="0.4">
      <c r="A64" s="249"/>
      <c r="B64" s="111" t="s">
        <v>315</v>
      </c>
      <c r="C64" s="102" t="s">
        <v>306</v>
      </c>
      <c r="D64" s="102" t="s">
        <v>244</v>
      </c>
      <c r="E64" s="112">
        <v>0</v>
      </c>
      <c r="F64" s="106">
        <v>0</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x14ac:dyDescent="0.35">
      <c r="A65" s="247" t="s">
        <v>320</v>
      </c>
      <c r="B65" s="103" t="s">
        <v>301</v>
      </c>
      <c r="C65" s="103" t="s">
        <v>302</v>
      </c>
      <c r="D65" s="103" t="s">
        <v>303</v>
      </c>
      <c r="E65" s="108">
        <v>579422</v>
      </c>
      <c r="F65" s="104">
        <v>81.180000000000007</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248"/>
      <c r="B66" s="101" t="s">
        <v>307</v>
      </c>
      <c r="C66" s="101" t="s">
        <v>305</v>
      </c>
      <c r="D66" s="101" t="s">
        <v>244</v>
      </c>
      <c r="E66" s="110">
        <v>68803</v>
      </c>
      <c r="F66" s="105">
        <v>9.64</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35">
      <c r="A67" s="248"/>
      <c r="B67" s="101" t="s">
        <v>227</v>
      </c>
      <c r="C67" s="101" t="s">
        <v>304</v>
      </c>
      <c r="D67" s="101" t="s">
        <v>244</v>
      </c>
      <c r="E67" s="110">
        <v>58309</v>
      </c>
      <c r="F67" s="105">
        <v>8.17</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28" x14ac:dyDescent="0.35">
      <c r="A68" s="248"/>
      <c r="B68" s="101" t="s">
        <v>308</v>
      </c>
      <c r="C68" s="109" t="s">
        <v>245</v>
      </c>
      <c r="D68" s="109" t="s">
        <v>309</v>
      </c>
      <c r="E68" s="110">
        <v>6365</v>
      </c>
      <c r="F68" s="105">
        <v>0.89</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x14ac:dyDescent="0.35">
      <c r="A69" s="248"/>
      <c r="B69" s="101" t="s">
        <v>313</v>
      </c>
      <c r="C69" s="101" t="s">
        <v>302</v>
      </c>
      <c r="D69" s="101" t="s">
        <v>312</v>
      </c>
      <c r="E69" s="110">
        <v>455</v>
      </c>
      <c r="F69" s="105">
        <v>0.06</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248"/>
      <c r="B70" s="101" t="s">
        <v>310</v>
      </c>
      <c r="C70" s="101" t="s">
        <v>304</v>
      </c>
      <c r="D70" s="101" t="s">
        <v>244</v>
      </c>
      <c r="E70" s="110">
        <v>315</v>
      </c>
      <c r="F70" s="105">
        <v>0.04</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248"/>
      <c r="B71" s="101" t="s">
        <v>314</v>
      </c>
      <c r="C71" s="101" t="s">
        <v>302</v>
      </c>
      <c r="D71" s="101" t="s">
        <v>312</v>
      </c>
      <c r="E71" s="110">
        <v>102</v>
      </c>
      <c r="F71" s="105">
        <v>0.01</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248"/>
      <c r="B72" s="101" t="s">
        <v>311</v>
      </c>
      <c r="C72" s="101" t="s">
        <v>302</v>
      </c>
      <c r="D72" s="101" t="s">
        <v>312</v>
      </c>
      <c r="E72" s="110">
        <v>18</v>
      </c>
      <c r="F72" s="105">
        <v>0</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15" thickBot="1" x14ac:dyDescent="0.4">
      <c r="A73" s="249"/>
      <c r="B73" s="111" t="s">
        <v>315</v>
      </c>
      <c r="C73" s="102" t="s">
        <v>306</v>
      </c>
      <c r="D73" s="102" t="s">
        <v>244</v>
      </c>
      <c r="E73" s="112">
        <v>0</v>
      </c>
      <c r="F73" s="106">
        <v>0</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247" t="s">
        <v>321</v>
      </c>
      <c r="B74" s="103" t="s">
        <v>301</v>
      </c>
      <c r="C74" s="103" t="s">
        <v>302</v>
      </c>
      <c r="D74" s="103" t="s">
        <v>303</v>
      </c>
      <c r="E74" s="108">
        <v>690902</v>
      </c>
      <c r="F74" s="104">
        <v>77.97</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x14ac:dyDescent="0.35">
      <c r="A75" s="248"/>
      <c r="B75" s="101" t="s">
        <v>227</v>
      </c>
      <c r="C75" s="101" t="s">
        <v>304</v>
      </c>
      <c r="D75" s="101" t="s">
        <v>244</v>
      </c>
      <c r="E75" s="110">
        <v>101261</v>
      </c>
      <c r="F75" s="105">
        <v>11.43</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248"/>
      <c r="B76" s="101" t="s">
        <v>307</v>
      </c>
      <c r="C76" s="101" t="s">
        <v>305</v>
      </c>
      <c r="D76" s="101" t="s">
        <v>244</v>
      </c>
      <c r="E76" s="110">
        <v>77625</v>
      </c>
      <c r="F76" s="105">
        <v>8.76</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28" x14ac:dyDescent="0.35">
      <c r="A77" s="248"/>
      <c r="B77" s="101" t="s">
        <v>308</v>
      </c>
      <c r="C77" s="109" t="s">
        <v>245</v>
      </c>
      <c r="D77" s="109" t="s">
        <v>309</v>
      </c>
      <c r="E77" s="110">
        <v>15548</v>
      </c>
      <c r="F77" s="105">
        <v>1.75</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x14ac:dyDescent="0.35">
      <c r="A78" s="248"/>
      <c r="B78" s="101" t="s">
        <v>310</v>
      </c>
      <c r="C78" s="101" t="s">
        <v>304</v>
      </c>
      <c r="D78" s="101" t="s">
        <v>244</v>
      </c>
      <c r="E78" s="110">
        <v>406</v>
      </c>
      <c r="F78" s="105">
        <v>0.05</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x14ac:dyDescent="0.35">
      <c r="A79" s="248"/>
      <c r="B79" s="101" t="s">
        <v>313</v>
      </c>
      <c r="C79" s="101" t="s">
        <v>302</v>
      </c>
      <c r="D79" s="101" t="s">
        <v>312</v>
      </c>
      <c r="E79" s="110">
        <v>243</v>
      </c>
      <c r="F79" s="105">
        <v>0.03</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35">
      <c r="A80" s="248"/>
      <c r="B80" s="101" t="s">
        <v>311</v>
      </c>
      <c r="C80" s="101" t="s">
        <v>302</v>
      </c>
      <c r="D80" s="101" t="s">
        <v>312</v>
      </c>
      <c r="E80" s="110">
        <v>74</v>
      </c>
      <c r="F80" s="105">
        <v>0.01</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35">
      <c r="A81" s="248"/>
      <c r="B81" s="101" t="s">
        <v>314</v>
      </c>
      <c r="C81" s="101" t="s">
        <v>302</v>
      </c>
      <c r="D81" s="101" t="s">
        <v>312</v>
      </c>
      <c r="E81" s="110">
        <v>60</v>
      </c>
      <c r="F81" s="105">
        <v>0.01</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ht="15" thickBot="1" x14ac:dyDescent="0.4">
      <c r="A82" s="249"/>
      <c r="B82" s="111" t="s">
        <v>315</v>
      </c>
      <c r="C82" s="102" t="s">
        <v>306</v>
      </c>
      <c r="D82" s="102" t="s">
        <v>244</v>
      </c>
      <c r="E82" s="112">
        <v>0</v>
      </c>
      <c r="F82" s="106">
        <v>0</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247" t="s">
        <v>322</v>
      </c>
      <c r="B83" s="103" t="s">
        <v>301</v>
      </c>
      <c r="C83" s="103" t="s">
        <v>302</v>
      </c>
      <c r="D83" s="103" t="s">
        <v>303</v>
      </c>
      <c r="E83" s="108">
        <v>200634</v>
      </c>
      <c r="F83" s="104">
        <v>82.27</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35">
      <c r="A84" s="248"/>
      <c r="B84" s="101" t="s">
        <v>307</v>
      </c>
      <c r="C84" s="101" t="s">
        <v>305</v>
      </c>
      <c r="D84" s="101" t="s">
        <v>244</v>
      </c>
      <c r="E84" s="110">
        <v>22422</v>
      </c>
      <c r="F84" s="105">
        <v>9.19</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x14ac:dyDescent="0.35">
      <c r="A85" s="248"/>
      <c r="B85" s="101" t="s">
        <v>227</v>
      </c>
      <c r="C85" s="101" t="s">
        <v>304</v>
      </c>
      <c r="D85" s="101" t="s">
        <v>244</v>
      </c>
      <c r="E85" s="110">
        <v>18052</v>
      </c>
      <c r="F85" s="105">
        <v>7.4</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 x14ac:dyDescent="0.35">
      <c r="A86" s="248"/>
      <c r="B86" s="101" t="s">
        <v>308</v>
      </c>
      <c r="C86" s="101" t="s">
        <v>245</v>
      </c>
      <c r="D86" s="109" t="s">
        <v>309</v>
      </c>
      <c r="E86" s="110">
        <v>2442</v>
      </c>
      <c r="F86" s="105">
        <v>1</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35">
      <c r="A87" s="248"/>
      <c r="B87" s="101" t="s">
        <v>310</v>
      </c>
      <c r="C87" s="101" t="s">
        <v>304</v>
      </c>
      <c r="D87" s="101" t="s">
        <v>244</v>
      </c>
      <c r="E87" s="110">
        <v>150</v>
      </c>
      <c r="F87" s="105">
        <v>0.06</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35">
      <c r="A88" s="248"/>
      <c r="B88" s="101" t="s">
        <v>313</v>
      </c>
      <c r="C88" s="101" t="s">
        <v>302</v>
      </c>
      <c r="D88" s="101" t="s">
        <v>312</v>
      </c>
      <c r="E88" s="110">
        <v>134</v>
      </c>
      <c r="F88" s="105">
        <v>0.05</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x14ac:dyDescent="0.35">
      <c r="A89" s="248"/>
      <c r="B89" s="101" t="s">
        <v>314</v>
      </c>
      <c r="C89" s="101" t="s">
        <v>302</v>
      </c>
      <c r="D89" s="101" t="s">
        <v>312</v>
      </c>
      <c r="E89" s="110">
        <v>29</v>
      </c>
      <c r="F89" s="105">
        <v>0.01</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x14ac:dyDescent="0.35">
      <c r="A90" s="248"/>
      <c r="B90" s="101" t="s">
        <v>311</v>
      </c>
      <c r="C90" s="101" t="s">
        <v>302</v>
      </c>
      <c r="D90" s="101" t="s">
        <v>312</v>
      </c>
      <c r="E90" s="110">
        <v>24</v>
      </c>
      <c r="F90" s="105">
        <v>0.01</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15" thickBot="1" x14ac:dyDescent="0.4">
      <c r="A91" s="249"/>
      <c r="B91" s="111" t="s">
        <v>315</v>
      </c>
      <c r="C91" s="102" t="s">
        <v>306</v>
      </c>
      <c r="D91" s="102" t="s">
        <v>244</v>
      </c>
      <c r="E91" s="112">
        <v>0</v>
      </c>
      <c r="F91" s="106">
        <v>0</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13" customHeight="1" x14ac:dyDescent="0.35">
      <c r="A92" s="132" t="s">
        <v>235</v>
      </c>
      <c r="B92" s="128"/>
      <c r="C92" s="128"/>
      <c r="D92" s="128"/>
      <c r="E92" s="128"/>
      <c r="F92" s="128"/>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13" customHeight="1" x14ac:dyDescent="0.35">
      <c r="A93" s="132" t="s">
        <v>267</v>
      </c>
      <c r="B93" s="128"/>
      <c r="C93" s="128"/>
      <c r="D93" s="128"/>
      <c r="E93" s="128"/>
      <c r="F93" s="128"/>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35">
      <c r="A94" s="5"/>
      <c r="B94" s="128"/>
      <c r="C94" s="128"/>
      <c r="D94" s="128"/>
      <c r="E94" s="128"/>
      <c r="F94" s="128"/>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35">
      <c r="A95" s="127"/>
      <c r="B95" s="155"/>
      <c r="C95" s="155"/>
      <c r="D95" s="155"/>
      <c r="E95" s="155"/>
      <c r="F95" s="155"/>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35">
      <c r="A96" s="127"/>
      <c r="B96" s="155"/>
      <c r="C96" s="155"/>
      <c r="D96" s="155"/>
      <c r="E96" s="155"/>
      <c r="F96" s="155"/>
      <c r="G96" s="96"/>
      <c r="H96" s="96"/>
      <c r="I96" s="96"/>
      <c r="J96" s="96"/>
      <c r="K96" s="96"/>
      <c r="L96" s="96"/>
      <c r="M96" s="96"/>
      <c r="N96" s="96"/>
      <c r="O96" s="96"/>
      <c r="P96" s="96"/>
      <c r="Q96" s="96"/>
      <c r="R96" s="96"/>
      <c r="S96" s="96"/>
      <c r="T96" s="96"/>
      <c r="U96" s="96"/>
      <c r="V96" s="96"/>
      <c r="W96" s="96"/>
      <c r="X96" s="96"/>
      <c r="Y96" s="96"/>
      <c r="Z96" s="96"/>
      <c r="AA96" s="96"/>
      <c r="AB96" s="96"/>
      <c r="AC96" s="96"/>
    </row>
    <row r="97" spans="1:29" x14ac:dyDescent="0.35">
      <c r="A97" s="127"/>
      <c r="B97" s="155"/>
      <c r="C97" s="155"/>
      <c r="D97" s="155"/>
      <c r="E97" s="155"/>
      <c r="F97" s="155"/>
      <c r="G97" s="96"/>
      <c r="H97" s="96"/>
      <c r="I97" s="96"/>
      <c r="J97" s="96"/>
      <c r="K97" s="96"/>
      <c r="L97" s="96"/>
      <c r="M97" s="96"/>
      <c r="N97" s="96"/>
      <c r="O97" s="96"/>
      <c r="P97" s="96"/>
      <c r="Q97" s="96"/>
      <c r="R97" s="96"/>
      <c r="S97" s="96"/>
      <c r="T97" s="96"/>
      <c r="U97" s="96"/>
      <c r="V97" s="96"/>
      <c r="W97" s="96"/>
      <c r="X97" s="96"/>
      <c r="Y97" s="96"/>
      <c r="Z97" s="96"/>
      <c r="AA97" s="96"/>
      <c r="AB97" s="96"/>
      <c r="AC97" s="96"/>
    </row>
    <row r="98" spans="1:29" x14ac:dyDescent="0.35">
      <c r="A98" s="127"/>
      <c r="B98" s="155"/>
      <c r="C98" s="155"/>
      <c r="D98" s="155"/>
      <c r="E98" s="155"/>
      <c r="F98" s="155"/>
      <c r="G98" s="96"/>
      <c r="H98" s="96"/>
      <c r="I98" s="96"/>
      <c r="J98" s="96"/>
      <c r="K98" s="96"/>
      <c r="L98" s="96"/>
      <c r="M98" s="96"/>
      <c r="N98" s="96"/>
      <c r="O98" s="96"/>
      <c r="P98" s="96"/>
      <c r="Q98" s="96"/>
      <c r="R98" s="96"/>
      <c r="S98" s="96"/>
      <c r="T98" s="96"/>
      <c r="U98" s="96"/>
      <c r="V98" s="96"/>
      <c r="W98" s="96"/>
      <c r="X98" s="96"/>
      <c r="Y98" s="96"/>
      <c r="Z98" s="96"/>
      <c r="AA98" s="96"/>
      <c r="AB98" s="96"/>
      <c r="AC98" s="96"/>
    </row>
    <row r="99" spans="1:29" x14ac:dyDescent="0.35">
      <c r="A99" s="127"/>
      <c r="B99" s="155"/>
      <c r="C99" s="155"/>
      <c r="D99" s="155"/>
      <c r="E99" s="155"/>
      <c r="F99" s="155"/>
      <c r="G99" s="96"/>
      <c r="H99" s="96"/>
      <c r="I99" s="96"/>
      <c r="J99" s="96"/>
      <c r="K99" s="96"/>
      <c r="L99" s="96"/>
      <c r="M99" s="96"/>
      <c r="N99" s="96"/>
      <c r="O99" s="96"/>
      <c r="P99" s="96"/>
      <c r="Q99" s="96"/>
      <c r="R99" s="96"/>
      <c r="S99" s="96"/>
      <c r="T99" s="96"/>
      <c r="U99" s="96"/>
      <c r="V99" s="96"/>
      <c r="W99" s="96"/>
      <c r="X99" s="96"/>
      <c r="Y99" s="96"/>
      <c r="Z99" s="96"/>
      <c r="AA99" s="96"/>
      <c r="AB99" s="96"/>
      <c r="AC99" s="96"/>
    </row>
    <row r="100" spans="1:29" x14ac:dyDescent="0.35">
      <c r="A100" s="127"/>
      <c r="B100" s="155"/>
      <c r="C100" s="155"/>
      <c r="D100" s="155"/>
      <c r="E100" s="155"/>
      <c r="F100" s="155"/>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x14ac:dyDescent="0.35">
      <c r="A101" s="127"/>
      <c r="B101" s="155"/>
      <c r="C101" s="155"/>
      <c r="D101" s="155"/>
      <c r="E101" s="155"/>
      <c r="F101" s="155"/>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x14ac:dyDescent="0.35">
      <c r="A102" s="127"/>
      <c r="B102" s="155"/>
      <c r="C102" s="155"/>
      <c r="D102" s="155"/>
      <c r="E102" s="155"/>
      <c r="F102" s="155"/>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x14ac:dyDescent="0.35">
      <c r="A103" s="127"/>
      <c r="B103" s="155"/>
      <c r="C103" s="155"/>
      <c r="D103" s="155"/>
      <c r="E103" s="155"/>
      <c r="F103" s="155"/>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x14ac:dyDescent="0.35">
      <c r="A104" s="127"/>
      <c r="B104" s="155"/>
      <c r="C104" s="155"/>
      <c r="D104" s="155"/>
      <c r="E104" s="155"/>
      <c r="F104" s="155"/>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x14ac:dyDescent="0.35">
      <c r="A105" s="127"/>
      <c r="B105" s="155"/>
      <c r="C105" s="155"/>
      <c r="D105" s="155"/>
      <c r="E105" s="155"/>
      <c r="F105" s="155"/>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x14ac:dyDescent="0.35">
      <c r="A106" s="127"/>
      <c r="B106" s="155"/>
      <c r="C106" s="155"/>
      <c r="D106" s="155"/>
      <c r="E106" s="155"/>
      <c r="F106" s="155"/>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x14ac:dyDescent="0.35">
      <c r="A107" s="127"/>
      <c r="B107" s="155"/>
      <c r="C107" s="155"/>
      <c r="D107" s="155"/>
      <c r="E107" s="155"/>
      <c r="F107" s="155"/>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sheetData>
  <mergeCells count="13">
    <mergeCell ref="A65:A73"/>
    <mergeCell ref="A74:A82"/>
    <mergeCell ref="A83:A91"/>
    <mergeCell ref="A1:AB1"/>
    <mergeCell ref="F4:H4"/>
    <mergeCell ref="I4:AB4"/>
    <mergeCell ref="D4:E4"/>
    <mergeCell ref="A20:A28"/>
    <mergeCell ref="A29:A37"/>
    <mergeCell ref="A38:A46"/>
    <mergeCell ref="A47:A55"/>
    <mergeCell ref="A56:A64"/>
    <mergeCell ref="A18:F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55AC-30CF-466C-8232-1605F816312E}">
  <dimension ref="A1:AC147"/>
  <sheetViews>
    <sheetView zoomScaleNormal="100" workbookViewId="0">
      <selection sqref="A1:AB1"/>
    </sheetView>
  </sheetViews>
  <sheetFormatPr defaultRowHeight="14.5" x14ac:dyDescent="0.35"/>
  <cols>
    <col min="1" max="1" width="31.453125" style="6" customWidth="1"/>
    <col min="2" max="2" width="24.26953125" style="7" customWidth="1"/>
    <col min="3" max="4" width="21.26953125" style="7" customWidth="1"/>
    <col min="5" max="5" width="15.7265625" style="7" customWidth="1"/>
    <col min="6" max="6" width="16.7265625" style="7" customWidth="1"/>
    <col min="9" max="9" width="20.7265625" customWidth="1"/>
    <col min="10" max="28" width="6.7265625" customWidth="1"/>
  </cols>
  <sheetData>
    <row r="1" spans="1:29" s="7" customFormat="1" ht="28.15" customHeight="1" thickBot="1" x14ac:dyDescent="0.35">
      <c r="A1" s="233" t="s">
        <v>323</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5" thickBot="1" x14ac:dyDescent="0.45">
      <c r="A3" s="131" t="s">
        <v>324</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7"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25">
        <v>620</v>
      </c>
      <c r="C6" s="124">
        <v>3058692</v>
      </c>
      <c r="D6" s="125">
        <v>213033</v>
      </c>
      <c r="E6" s="126">
        <v>207462.56299999994</v>
      </c>
      <c r="F6" s="120">
        <v>1.0269999999999999</v>
      </c>
      <c r="G6" s="120">
        <v>1.0229999999999999</v>
      </c>
      <c r="H6" s="121">
        <v>1.0309999999999999</v>
      </c>
      <c r="I6" s="169">
        <v>620</v>
      </c>
      <c r="J6" s="120">
        <v>0.39500000000000002</v>
      </c>
      <c r="K6" s="120">
        <v>0.497</v>
      </c>
      <c r="L6" s="120">
        <v>0.56499999999999995</v>
      </c>
      <c r="M6" s="120">
        <v>0.61899999999999999</v>
      </c>
      <c r="N6" s="120">
        <v>0.66850000000000009</v>
      </c>
      <c r="O6" s="120">
        <v>0.71199999999999997</v>
      </c>
      <c r="P6" s="120">
        <v>0.752</v>
      </c>
      <c r="Q6" s="120">
        <v>0.8085</v>
      </c>
      <c r="R6" s="120">
        <v>0.877</v>
      </c>
      <c r="S6" s="120">
        <v>0.9245000000000001</v>
      </c>
      <c r="T6" s="120">
        <v>0.98299999999999998</v>
      </c>
      <c r="U6" s="120">
        <v>1.0394999999999999</v>
      </c>
      <c r="V6" s="120">
        <v>1.0954999999999999</v>
      </c>
      <c r="W6" s="120">
        <v>1.1524999999999999</v>
      </c>
      <c r="X6" s="120">
        <v>1.222</v>
      </c>
      <c r="Y6" s="120">
        <v>1.3180000000000001</v>
      </c>
      <c r="Z6" s="120">
        <v>1.423</v>
      </c>
      <c r="AA6" s="120">
        <v>1.657</v>
      </c>
      <c r="AB6" s="142">
        <v>1.9590000000000001</v>
      </c>
      <c r="AC6" s="96"/>
    </row>
    <row r="7" spans="1:29" x14ac:dyDescent="0.35">
      <c r="A7" s="141" t="s">
        <v>199</v>
      </c>
      <c r="B7" s="125">
        <v>1551</v>
      </c>
      <c r="C7" s="124">
        <v>7232668</v>
      </c>
      <c r="D7" s="125">
        <v>620014</v>
      </c>
      <c r="E7" s="126">
        <v>622177.62899999926</v>
      </c>
      <c r="F7" s="120">
        <v>0.997</v>
      </c>
      <c r="G7" s="120">
        <v>0.99399999999999999</v>
      </c>
      <c r="H7" s="121">
        <v>0.999</v>
      </c>
      <c r="I7" s="169">
        <v>1551</v>
      </c>
      <c r="J7" s="120">
        <v>0.251</v>
      </c>
      <c r="K7" s="120">
        <v>0.35499999999999998</v>
      </c>
      <c r="L7" s="120">
        <v>0.41199999999999998</v>
      </c>
      <c r="M7" s="120">
        <v>0.46899999999999997</v>
      </c>
      <c r="N7" s="120">
        <v>0.53500000000000003</v>
      </c>
      <c r="O7" s="120">
        <v>0.6</v>
      </c>
      <c r="P7" s="120">
        <v>0.66300000000000003</v>
      </c>
      <c r="Q7" s="120">
        <v>0.72399999999999998</v>
      </c>
      <c r="R7" s="120">
        <v>0.77800000000000002</v>
      </c>
      <c r="S7" s="120">
        <v>0.82699999999999996</v>
      </c>
      <c r="T7" s="120">
        <v>0.88600000000000001</v>
      </c>
      <c r="U7" s="120">
        <v>0.95</v>
      </c>
      <c r="V7" s="120">
        <v>1.0169999999999999</v>
      </c>
      <c r="W7" s="120">
        <v>1.0900000000000001</v>
      </c>
      <c r="X7" s="120">
        <v>1.1839999999999999</v>
      </c>
      <c r="Y7" s="120">
        <v>1.2969999999999999</v>
      </c>
      <c r="Z7" s="120">
        <v>1.4159999999999999</v>
      </c>
      <c r="AA7" s="120">
        <v>1.6</v>
      </c>
      <c r="AB7" s="142">
        <v>1.9139999999999999</v>
      </c>
      <c r="AC7" s="96"/>
    </row>
    <row r="8" spans="1:29" x14ac:dyDescent="0.35">
      <c r="A8" s="141" t="s">
        <v>200</v>
      </c>
      <c r="B8" s="125">
        <v>274</v>
      </c>
      <c r="C8" s="124">
        <v>1463642</v>
      </c>
      <c r="D8" s="125">
        <v>205421</v>
      </c>
      <c r="E8" s="126">
        <v>254193.50600000008</v>
      </c>
      <c r="F8" s="120">
        <v>0.80800000000000005</v>
      </c>
      <c r="G8" s="120">
        <v>0.80500000000000005</v>
      </c>
      <c r="H8" s="121">
        <v>0.81200000000000006</v>
      </c>
      <c r="I8" s="169">
        <v>274</v>
      </c>
      <c r="J8" s="120">
        <v>0.28000000000000003</v>
      </c>
      <c r="K8" s="120">
        <v>0.38300000000000001</v>
      </c>
      <c r="L8" s="120">
        <v>0.45200000000000001</v>
      </c>
      <c r="M8" s="120">
        <v>0.51500000000000001</v>
      </c>
      <c r="N8" s="120">
        <v>0.56200000000000006</v>
      </c>
      <c r="O8" s="120">
        <v>0.63100000000000001</v>
      </c>
      <c r="P8" s="120">
        <v>0.66100000000000003</v>
      </c>
      <c r="Q8" s="120">
        <v>0.69299999999999995</v>
      </c>
      <c r="R8" s="120">
        <v>0.73399999999999999</v>
      </c>
      <c r="S8" s="120">
        <v>0.79449999999999998</v>
      </c>
      <c r="T8" s="120">
        <v>0.83</v>
      </c>
      <c r="U8" s="120">
        <v>0.86</v>
      </c>
      <c r="V8" s="120">
        <v>0.89900000000000002</v>
      </c>
      <c r="W8" s="120">
        <v>0.94799999999999995</v>
      </c>
      <c r="X8" s="120">
        <v>1.04</v>
      </c>
      <c r="Y8" s="120">
        <v>1.0880000000000001</v>
      </c>
      <c r="Z8" s="120">
        <v>1.1830000000000001</v>
      </c>
      <c r="AA8" s="120">
        <v>1.2689999999999999</v>
      </c>
      <c r="AB8" s="142">
        <v>1.6559999999999999</v>
      </c>
      <c r="AC8" s="96"/>
    </row>
    <row r="9" spans="1:29" x14ac:dyDescent="0.35">
      <c r="A9" s="141" t="s">
        <v>201</v>
      </c>
      <c r="B9" s="125">
        <v>2109</v>
      </c>
      <c r="C9" s="124">
        <v>21071308</v>
      </c>
      <c r="D9" s="125">
        <v>1505871</v>
      </c>
      <c r="E9" s="126">
        <v>1397161.659999999</v>
      </c>
      <c r="F9" s="120">
        <v>1.0780000000000001</v>
      </c>
      <c r="G9" s="120">
        <v>1.0760000000000001</v>
      </c>
      <c r="H9" s="121">
        <v>1.08</v>
      </c>
      <c r="I9" s="169">
        <v>2109</v>
      </c>
      <c r="J9" s="120">
        <v>0.47099999999999997</v>
      </c>
      <c r="K9" s="120">
        <v>0.57099999999999995</v>
      </c>
      <c r="L9" s="120">
        <v>0.63500000000000001</v>
      </c>
      <c r="M9" s="120">
        <v>0.70199999999999996</v>
      </c>
      <c r="N9" s="120">
        <v>0.75900000000000001</v>
      </c>
      <c r="O9" s="120">
        <v>0.80900000000000005</v>
      </c>
      <c r="P9" s="120">
        <v>0.85699999999999998</v>
      </c>
      <c r="Q9" s="120">
        <v>0.90400000000000003</v>
      </c>
      <c r="R9" s="120">
        <v>0.96599999999999997</v>
      </c>
      <c r="S9" s="120">
        <v>1.02</v>
      </c>
      <c r="T9" s="120">
        <v>1.075</v>
      </c>
      <c r="U9" s="120">
        <v>1.129</v>
      </c>
      <c r="V9" s="120">
        <v>1.1839999999999999</v>
      </c>
      <c r="W9" s="120">
        <v>1.242</v>
      </c>
      <c r="X9" s="120">
        <v>1.3149999999999999</v>
      </c>
      <c r="Y9" s="120">
        <v>1.409</v>
      </c>
      <c r="Z9" s="120">
        <v>1.522</v>
      </c>
      <c r="AA9" s="120">
        <v>1.7090000000000001</v>
      </c>
      <c r="AB9" s="142">
        <v>2.0369999999999999</v>
      </c>
      <c r="AC9" s="96"/>
    </row>
    <row r="10" spans="1:29" x14ac:dyDescent="0.35">
      <c r="A10" s="141" t="s">
        <v>202</v>
      </c>
      <c r="B10" s="125">
        <v>3248</v>
      </c>
      <c r="C10" s="124">
        <v>30837979</v>
      </c>
      <c r="D10" s="125">
        <v>2847822</v>
      </c>
      <c r="E10" s="126">
        <v>2654743.6960000098</v>
      </c>
      <c r="F10" s="120">
        <v>1.073</v>
      </c>
      <c r="G10" s="120">
        <v>1.071</v>
      </c>
      <c r="H10" s="121">
        <v>1.0740000000000001</v>
      </c>
      <c r="I10" s="169">
        <v>3248</v>
      </c>
      <c r="J10" s="120">
        <v>0.379</v>
      </c>
      <c r="K10" s="120">
        <v>0.47199999999999998</v>
      </c>
      <c r="L10" s="120">
        <v>0.54</v>
      </c>
      <c r="M10" s="120">
        <v>0.59899999999999998</v>
      </c>
      <c r="N10" s="120">
        <v>0.65250000000000008</v>
      </c>
      <c r="O10" s="120">
        <v>0.70099999999999996</v>
      </c>
      <c r="P10" s="120">
        <v>0.749</v>
      </c>
      <c r="Q10" s="120">
        <v>0.80800000000000005</v>
      </c>
      <c r="R10" s="120">
        <v>0.86399999999999999</v>
      </c>
      <c r="S10" s="120">
        <v>0.91800000000000004</v>
      </c>
      <c r="T10" s="120">
        <v>0.98499999999999999</v>
      </c>
      <c r="U10" s="120">
        <v>1.0609999999999999</v>
      </c>
      <c r="V10" s="120">
        <v>1.139</v>
      </c>
      <c r="W10" s="120">
        <v>1.2290000000000001</v>
      </c>
      <c r="X10" s="120">
        <v>1.3505</v>
      </c>
      <c r="Y10" s="120">
        <v>1.516</v>
      </c>
      <c r="Z10" s="120">
        <v>1.7150000000000001</v>
      </c>
      <c r="AA10" s="120">
        <v>1.98</v>
      </c>
      <c r="AB10" s="142">
        <v>2.52</v>
      </c>
      <c r="AC10" s="96"/>
    </row>
    <row r="11" spans="1:29" x14ac:dyDescent="0.35">
      <c r="A11" s="141" t="s">
        <v>203</v>
      </c>
      <c r="B11" s="125">
        <v>942</v>
      </c>
      <c r="C11" s="124">
        <v>9633699</v>
      </c>
      <c r="D11" s="125">
        <v>1336864</v>
      </c>
      <c r="E11" s="126">
        <v>1610241.4729999988</v>
      </c>
      <c r="F11" s="120">
        <v>0.83</v>
      </c>
      <c r="G11" s="120">
        <v>0.82899999999999996</v>
      </c>
      <c r="H11" s="121">
        <v>0.83199999999999996</v>
      </c>
      <c r="I11" s="169">
        <v>942</v>
      </c>
      <c r="J11" s="120">
        <v>0.29799999999999999</v>
      </c>
      <c r="K11" s="120">
        <v>0.38600000000000001</v>
      </c>
      <c r="L11" s="120">
        <v>0.42899999999999999</v>
      </c>
      <c r="M11" s="120">
        <v>0.47599999999999998</v>
      </c>
      <c r="N11" s="120">
        <v>0.51600000000000001</v>
      </c>
      <c r="O11" s="120">
        <v>0.56100000000000005</v>
      </c>
      <c r="P11" s="120">
        <v>0.60799999999999998</v>
      </c>
      <c r="Q11" s="120">
        <v>0.64500000000000002</v>
      </c>
      <c r="R11" s="120">
        <v>0.68600000000000005</v>
      </c>
      <c r="S11" s="120">
        <v>0.74449999999999994</v>
      </c>
      <c r="T11" s="120">
        <v>0.79800000000000004</v>
      </c>
      <c r="U11" s="120">
        <v>0.86399999999999999</v>
      </c>
      <c r="V11" s="120">
        <v>0.93</v>
      </c>
      <c r="W11" s="120">
        <v>0.998</v>
      </c>
      <c r="X11" s="120">
        <v>1.0880000000000001</v>
      </c>
      <c r="Y11" s="120">
        <v>1.206</v>
      </c>
      <c r="Z11" s="120">
        <v>1.353</v>
      </c>
      <c r="AA11" s="120">
        <v>1.59</v>
      </c>
      <c r="AB11" s="142">
        <v>2.0920000000000001</v>
      </c>
      <c r="AC11" s="96"/>
    </row>
    <row r="12" spans="1:29" x14ac:dyDescent="0.35">
      <c r="A12" s="141" t="s">
        <v>204</v>
      </c>
      <c r="B12" s="125">
        <v>1330</v>
      </c>
      <c r="C12" s="124">
        <v>11568759</v>
      </c>
      <c r="D12" s="125">
        <v>813291</v>
      </c>
      <c r="E12" s="126">
        <v>825221.19699999911</v>
      </c>
      <c r="F12" s="120">
        <v>0.98599999999999999</v>
      </c>
      <c r="G12" s="120">
        <v>0.98299999999999998</v>
      </c>
      <c r="H12" s="121">
        <v>0.98799999999999999</v>
      </c>
      <c r="I12" s="169">
        <v>1330</v>
      </c>
      <c r="J12" s="120">
        <v>0.41599999999999998</v>
      </c>
      <c r="K12" s="120">
        <v>0.50700000000000001</v>
      </c>
      <c r="L12" s="120">
        <v>0.55600000000000005</v>
      </c>
      <c r="M12" s="120">
        <v>0.61099999999999999</v>
      </c>
      <c r="N12" s="120">
        <v>0.65700000000000003</v>
      </c>
      <c r="O12" s="120">
        <v>0.71</v>
      </c>
      <c r="P12" s="120">
        <v>0.75900000000000001</v>
      </c>
      <c r="Q12" s="120">
        <v>0.79400000000000004</v>
      </c>
      <c r="R12" s="120">
        <v>0.84399999999999997</v>
      </c>
      <c r="S12" s="120">
        <v>0.89900000000000002</v>
      </c>
      <c r="T12" s="120">
        <v>0.96199999999999997</v>
      </c>
      <c r="U12" s="120">
        <v>1.012</v>
      </c>
      <c r="V12" s="120">
        <v>1.079</v>
      </c>
      <c r="W12" s="120">
        <v>1.145</v>
      </c>
      <c r="X12" s="120">
        <v>1.214</v>
      </c>
      <c r="Y12" s="120">
        <v>1.3180000000000001</v>
      </c>
      <c r="Z12" s="120">
        <v>1.4339999999999999</v>
      </c>
      <c r="AA12" s="120">
        <v>1.617</v>
      </c>
      <c r="AB12" s="142">
        <v>1.9279999999999999</v>
      </c>
      <c r="AC12" s="96"/>
    </row>
    <row r="13" spans="1:29" ht="28.5" thickBot="1" x14ac:dyDescent="0.4">
      <c r="A13" s="143" t="s">
        <v>205</v>
      </c>
      <c r="B13" s="146">
        <v>344</v>
      </c>
      <c r="C13" s="145">
        <v>3171797</v>
      </c>
      <c r="D13" s="146">
        <v>186773</v>
      </c>
      <c r="E13" s="147">
        <v>175655.85999999981</v>
      </c>
      <c r="F13" s="148">
        <v>1.0629999999999999</v>
      </c>
      <c r="G13" s="148">
        <v>1.0580000000000001</v>
      </c>
      <c r="H13" s="149">
        <v>1.0680000000000001</v>
      </c>
      <c r="I13" s="170">
        <v>344</v>
      </c>
      <c r="J13" s="148">
        <v>0.47799999999999998</v>
      </c>
      <c r="K13" s="148">
        <v>0.55400000000000005</v>
      </c>
      <c r="L13" s="148">
        <v>0.63600000000000001</v>
      </c>
      <c r="M13" s="148">
        <v>0.69199999999999995</v>
      </c>
      <c r="N13" s="148">
        <v>0.75600000000000001</v>
      </c>
      <c r="O13" s="148">
        <v>0.80300000000000005</v>
      </c>
      <c r="P13" s="148">
        <v>0.83499999999999996</v>
      </c>
      <c r="Q13" s="148">
        <v>0.88900000000000001</v>
      </c>
      <c r="R13" s="148">
        <v>0.92300000000000004</v>
      </c>
      <c r="S13" s="148">
        <v>0.97199999999999998</v>
      </c>
      <c r="T13" s="148">
        <v>1.036</v>
      </c>
      <c r="U13" s="148">
        <v>1.085</v>
      </c>
      <c r="V13" s="148">
        <v>1.1459999999999999</v>
      </c>
      <c r="W13" s="148">
        <v>1.204</v>
      </c>
      <c r="X13" s="148">
        <v>1.2835000000000001</v>
      </c>
      <c r="Y13" s="148">
        <v>1.4019999999999999</v>
      </c>
      <c r="Z13" s="148">
        <v>1.52</v>
      </c>
      <c r="AA13" s="148">
        <v>1.748</v>
      </c>
      <c r="AB13" s="151">
        <v>1.986</v>
      </c>
      <c r="AC13" s="96"/>
    </row>
    <row r="14" spans="1:29" ht="13" customHeight="1" x14ac:dyDescent="0.35">
      <c r="A14" s="132" t="s">
        <v>325</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3" customHeight="1" x14ac:dyDescent="0.35">
      <c r="A15" s="134" t="s">
        <v>326</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3" customHeight="1" x14ac:dyDescent="0.35">
      <c r="A16" s="134" t="s">
        <v>207</v>
      </c>
      <c r="B16" s="133"/>
      <c r="C16" s="133"/>
      <c r="D16" s="133"/>
      <c r="E16" s="133"/>
      <c r="F16" s="133"/>
      <c r="G16" s="96"/>
      <c r="H16" s="96"/>
      <c r="I16" s="96"/>
      <c r="J16" s="96"/>
      <c r="K16" s="96"/>
      <c r="L16" s="96"/>
      <c r="M16" s="96"/>
      <c r="N16" s="96"/>
      <c r="O16" s="96"/>
      <c r="P16" s="96"/>
      <c r="Q16" s="96"/>
      <c r="R16" s="96"/>
      <c r="S16" s="96"/>
      <c r="T16" s="96"/>
      <c r="U16" s="96"/>
      <c r="V16" s="96"/>
      <c r="W16" s="96"/>
      <c r="X16" s="96"/>
      <c r="Y16" s="96"/>
      <c r="Z16" s="96"/>
      <c r="AA16" s="96"/>
      <c r="AB16" s="96"/>
      <c r="AC16" s="96"/>
    </row>
    <row r="17" spans="1:29" x14ac:dyDescent="0.3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18.5" thickBot="1" x14ac:dyDescent="0.45">
      <c r="A18" s="131" t="s">
        <v>327</v>
      </c>
      <c r="B18" s="155"/>
      <c r="C18" s="155"/>
      <c r="D18" s="155"/>
      <c r="E18" s="155"/>
      <c r="F18" s="155"/>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3" thickBot="1" x14ac:dyDescent="0.4">
      <c r="A19" s="99" t="s">
        <v>209</v>
      </c>
      <c r="B19" s="100" t="s">
        <v>273</v>
      </c>
      <c r="C19" s="100" t="s">
        <v>241</v>
      </c>
      <c r="D19" s="100" t="s">
        <v>242</v>
      </c>
      <c r="E19" s="113" t="s">
        <v>211</v>
      </c>
      <c r="F19" s="107" t="s">
        <v>212</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30" customHeight="1" x14ac:dyDescent="0.35">
      <c r="A20" s="243" t="s">
        <v>328</v>
      </c>
      <c r="B20" s="103" t="s">
        <v>222</v>
      </c>
      <c r="C20" s="91" t="s">
        <v>245</v>
      </c>
      <c r="D20" s="91" t="s">
        <v>329</v>
      </c>
      <c r="E20" s="108">
        <v>73459</v>
      </c>
      <c r="F20" s="104">
        <v>35.409999999999997</v>
      </c>
      <c r="G20" s="96"/>
      <c r="H20" s="96"/>
      <c r="I20" s="64" t="s">
        <v>170</v>
      </c>
      <c r="J20" s="63" t="s">
        <v>245</v>
      </c>
      <c r="K20" s="67" t="s">
        <v>675</v>
      </c>
      <c r="L20" s="63" t="s">
        <v>330</v>
      </c>
      <c r="M20" s="96"/>
      <c r="N20" s="96"/>
      <c r="O20" s="96"/>
      <c r="P20" s="96"/>
      <c r="Q20" s="96"/>
      <c r="R20" s="96"/>
      <c r="S20" s="96"/>
      <c r="T20" s="96"/>
      <c r="U20" s="96"/>
      <c r="V20" s="96"/>
      <c r="W20" s="96"/>
      <c r="X20" s="96"/>
      <c r="Y20" s="96"/>
      <c r="Z20" s="96"/>
      <c r="AA20" s="96"/>
      <c r="AB20" s="96"/>
      <c r="AC20" s="96"/>
    </row>
    <row r="21" spans="1:29" ht="30" customHeight="1" x14ac:dyDescent="0.35">
      <c r="A21" s="244"/>
      <c r="B21" s="109" t="s">
        <v>223</v>
      </c>
      <c r="C21" s="109" t="s">
        <v>675</v>
      </c>
      <c r="D21" s="109" t="s">
        <v>244</v>
      </c>
      <c r="E21" s="110">
        <v>72709</v>
      </c>
      <c r="F21" s="105">
        <v>35.049999999999997</v>
      </c>
      <c r="G21" s="96"/>
      <c r="H21" s="96"/>
      <c r="I21" s="60" t="s">
        <v>198</v>
      </c>
      <c r="J21" s="70">
        <f>SUM(F20,F25,F30:F32)</f>
        <v>38.679999999999993</v>
      </c>
      <c r="K21" s="70">
        <f>SUM(F21,F23)</f>
        <v>42.41</v>
      </c>
      <c r="L21" s="70">
        <f>SUM(F22,F24,F26:F29,F33)</f>
        <v>18.89</v>
      </c>
      <c r="M21" s="96"/>
      <c r="N21" s="96"/>
      <c r="O21" s="96"/>
      <c r="P21" s="96"/>
      <c r="Q21" s="96"/>
      <c r="R21" s="96"/>
      <c r="S21" s="96"/>
      <c r="T21" s="96"/>
      <c r="U21" s="96"/>
      <c r="V21" s="96"/>
      <c r="W21" s="96"/>
      <c r="X21" s="96"/>
      <c r="Y21" s="96"/>
      <c r="Z21" s="96"/>
      <c r="AA21" s="96"/>
      <c r="AB21" s="96"/>
      <c r="AC21" s="96"/>
    </row>
    <row r="22" spans="1:29" ht="15.5" x14ac:dyDescent="0.35">
      <c r="A22" s="244"/>
      <c r="B22" s="101" t="s">
        <v>331</v>
      </c>
      <c r="C22" s="101" t="s">
        <v>330</v>
      </c>
      <c r="D22" s="109" t="s">
        <v>332</v>
      </c>
      <c r="E22" s="110">
        <v>21617</v>
      </c>
      <c r="F22" s="105">
        <v>10.42</v>
      </c>
      <c r="G22" s="96"/>
      <c r="H22" s="96"/>
      <c r="I22" s="60" t="s">
        <v>250</v>
      </c>
      <c r="J22" s="70">
        <f>SUM(F34,F38,F43:F44,F46)</f>
        <v>56.01</v>
      </c>
      <c r="K22" s="70">
        <f>F35+F37</f>
        <v>33.08</v>
      </c>
      <c r="L22" s="70">
        <f>SUM(F36,F39:F42,F45,F47)</f>
        <v>10.910000000000002</v>
      </c>
      <c r="M22" s="96"/>
      <c r="N22" s="96"/>
      <c r="O22" s="96"/>
      <c r="P22" s="96"/>
      <c r="Q22" s="96"/>
      <c r="R22" s="96"/>
      <c r="S22" s="96"/>
      <c r="T22" s="96"/>
      <c r="U22" s="96"/>
      <c r="V22" s="96"/>
      <c r="W22" s="96"/>
      <c r="X22" s="96"/>
      <c r="Y22" s="96"/>
      <c r="Z22" s="96"/>
      <c r="AA22" s="96"/>
      <c r="AB22" s="96"/>
      <c r="AC22" s="96"/>
    </row>
    <row r="23" spans="1:29" ht="30" customHeight="1" x14ac:dyDescent="0.35">
      <c r="A23" s="244"/>
      <c r="B23" s="109" t="s">
        <v>231</v>
      </c>
      <c r="C23" s="109" t="s">
        <v>675</v>
      </c>
      <c r="D23" s="109" t="s">
        <v>244</v>
      </c>
      <c r="E23" s="110">
        <v>15276</v>
      </c>
      <c r="F23" s="105">
        <v>7.36</v>
      </c>
      <c r="G23" s="96"/>
      <c r="H23" s="96"/>
      <c r="I23" s="60" t="s">
        <v>200</v>
      </c>
      <c r="J23" s="70">
        <f>SUM(F48,F52:F53,F58,F60)</f>
        <v>67.59</v>
      </c>
      <c r="K23" s="70">
        <f>F49+F50</f>
        <v>25.15</v>
      </c>
      <c r="L23" s="70">
        <f>SUM(F51,F54:F57,F59,F61)</f>
        <v>7.2299999999999995</v>
      </c>
      <c r="M23" s="96"/>
      <c r="N23" s="96"/>
      <c r="O23" s="96"/>
      <c r="P23" s="96"/>
      <c r="Q23" s="96"/>
      <c r="R23" s="96"/>
      <c r="S23" s="96"/>
      <c r="T23" s="96"/>
      <c r="U23" s="96"/>
      <c r="V23" s="96"/>
      <c r="W23" s="96"/>
      <c r="X23" s="96"/>
      <c r="Y23" s="96"/>
      <c r="Z23" s="96"/>
      <c r="AA23" s="96"/>
      <c r="AB23" s="96"/>
      <c r="AC23" s="96"/>
    </row>
    <row r="24" spans="1:29" ht="28" x14ac:dyDescent="0.35">
      <c r="A24" s="244"/>
      <c r="B24" s="101" t="s">
        <v>333</v>
      </c>
      <c r="C24" s="101" t="s">
        <v>330</v>
      </c>
      <c r="D24" s="109" t="s">
        <v>334</v>
      </c>
      <c r="E24" s="110">
        <v>5558</v>
      </c>
      <c r="F24" s="105">
        <v>2.68</v>
      </c>
      <c r="G24" s="96"/>
      <c r="H24" s="96"/>
      <c r="I24" s="60" t="s">
        <v>201</v>
      </c>
      <c r="J24" s="70">
        <f>SUM(F62,F65,F71,F72,F74)</f>
        <v>45.02</v>
      </c>
      <c r="K24" s="70">
        <f>F63+F64</f>
        <v>41.14</v>
      </c>
      <c r="L24" s="70">
        <f>SUM(F66:F70,F73,F75)</f>
        <v>13.85</v>
      </c>
      <c r="M24" s="96"/>
      <c r="N24" s="96"/>
      <c r="O24" s="96"/>
      <c r="P24" s="96"/>
      <c r="Q24" s="96"/>
      <c r="R24" s="96"/>
      <c r="S24" s="96"/>
      <c r="T24" s="96"/>
      <c r="U24" s="96"/>
      <c r="V24" s="96"/>
      <c r="W24" s="96"/>
      <c r="X24" s="96"/>
      <c r="Y24" s="96"/>
      <c r="Z24" s="96"/>
      <c r="AA24" s="96"/>
      <c r="AB24" s="96"/>
      <c r="AC24" s="96"/>
    </row>
    <row r="25" spans="1:29" ht="28" x14ac:dyDescent="0.35">
      <c r="A25" s="244"/>
      <c r="B25" s="101" t="s">
        <v>335</v>
      </c>
      <c r="C25" s="109" t="s">
        <v>245</v>
      </c>
      <c r="D25" s="109" t="s">
        <v>329</v>
      </c>
      <c r="E25" s="110">
        <v>5445</v>
      </c>
      <c r="F25" s="105">
        <v>2.62</v>
      </c>
      <c r="G25" s="96"/>
      <c r="H25" s="96"/>
      <c r="I25" s="60" t="s">
        <v>255</v>
      </c>
      <c r="J25" s="70">
        <f>SUM(F76,F79,F82,F85,F87)</f>
        <v>61.910000000000004</v>
      </c>
      <c r="K25" s="70">
        <f>F77+F78</f>
        <v>29.5</v>
      </c>
      <c r="L25" s="70">
        <f>SUM(F80:F81,F83:F84,F86,F88:F89)</f>
        <v>8.58</v>
      </c>
      <c r="M25" s="96"/>
      <c r="N25" s="96"/>
      <c r="O25" s="96"/>
      <c r="P25" s="96"/>
      <c r="Q25" s="96"/>
      <c r="R25" s="96"/>
      <c r="S25" s="96"/>
      <c r="T25" s="96"/>
      <c r="U25" s="96"/>
      <c r="V25" s="96"/>
      <c r="W25" s="96"/>
      <c r="X25" s="96"/>
      <c r="Y25" s="96"/>
      <c r="Z25" s="96"/>
      <c r="AA25" s="96"/>
      <c r="AB25" s="96"/>
      <c r="AC25" s="96"/>
    </row>
    <row r="26" spans="1:29" ht="15.5" x14ac:dyDescent="0.35">
      <c r="A26" s="244"/>
      <c r="B26" s="101" t="s">
        <v>336</v>
      </c>
      <c r="C26" s="101" t="s">
        <v>330</v>
      </c>
      <c r="D26" s="109" t="s">
        <v>337</v>
      </c>
      <c r="E26" s="110">
        <v>3883</v>
      </c>
      <c r="F26" s="105">
        <v>1.87</v>
      </c>
      <c r="G26" s="96"/>
      <c r="H26" s="96"/>
      <c r="I26" s="60" t="s">
        <v>203</v>
      </c>
      <c r="J26" s="70">
        <f>SUM(F90,F93:F94,F99,F97)</f>
        <v>72.689999999999984</v>
      </c>
      <c r="K26" s="70">
        <f>F91+F92</f>
        <v>22.1</v>
      </c>
      <c r="L26" s="70">
        <f>SUM(F95:F96,F98,F100,F101,F102,F103)</f>
        <v>5.19</v>
      </c>
      <c r="M26" s="96"/>
      <c r="N26" s="96"/>
      <c r="O26" s="96"/>
      <c r="P26" s="96"/>
      <c r="Q26" s="96"/>
      <c r="R26" s="96"/>
      <c r="S26" s="96"/>
      <c r="T26" s="96"/>
      <c r="U26" s="96"/>
      <c r="V26" s="96"/>
      <c r="W26" s="96"/>
      <c r="X26" s="96"/>
      <c r="Y26" s="96"/>
      <c r="Z26" s="96"/>
      <c r="AA26" s="96"/>
      <c r="AB26" s="96"/>
      <c r="AC26" s="96"/>
    </row>
    <row r="27" spans="1:29" ht="28" x14ac:dyDescent="0.35">
      <c r="A27" s="244"/>
      <c r="B27" s="101" t="s">
        <v>338</v>
      </c>
      <c r="C27" s="109" t="s">
        <v>330</v>
      </c>
      <c r="D27" s="109" t="s">
        <v>334</v>
      </c>
      <c r="E27" s="110">
        <v>3642</v>
      </c>
      <c r="F27" s="105">
        <v>1.76</v>
      </c>
      <c r="G27" s="96"/>
      <c r="H27" s="96"/>
      <c r="I27" s="60" t="s">
        <v>204</v>
      </c>
      <c r="J27" s="70">
        <f>SUM(F104,F107,F113:F114,F116)</f>
        <v>51.58</v>
      </c>
      <c r="K27" s="70">
        <f>F105+F106</f>
        <v>36</v>
      </c>
      <c r="L27" s="70">
        <f>SUM(F108:F112,F115,F117)</f>
        <v>12.409999999999998</v>
      </c>
      <c r="M27" s="96"/>
      <c r="N27" s="96"/>
      <c r="O27" s="96"/>
      <c r="P27" s="96"/>
      <c r="Q27" s="96"/>
      <c r="R27" s="96"/>
      <c r="S27" s="96"/>
      <c r="T27" s="96"/>
      <c r="U27" s="96"/>
      <c r="V27" s="96"/>
      <c r="W27" s="96"/>
      <c r="X27" s="96"/>
      <c r="Y27" s="96"/>
      <c r="Z27" s="96"/>
      <c r="AA27" s="96"/>
      <c r="AB27" s="96"/>
      <c r="AC27" s="96"/>
    </row>
    <row r="28" spans="1:29" ht="15.5" x14ac:dyDescent="0.35">
      <c r="A28" s="244"/>
      <c r="B28" s="101" t="s">
        <v>339</v>
      </c>
      <c r="C28" s="101" t="s">
        <v>330</v>
      </c>
      <c r="D28" s="109" t="s">
        <v>332</v>
      </c>
      <c r="E28" s="110">
        <v>3098</v>
      </c>
      <c r="F28" s="105">
        <v>1.49</v>
      </c>
      <c r="G28" s="96"/>
      <c r="H28" s="96"/>
      <c r="I28" s="60" t="s">
        <v>259</v>
      </c>
      <c r="J28" s="70">
        <f>SUM(F118,F121,F125,F127,F130)</f>
        <v>42.28</v>
      </c>
      <c r="K28" s="70">
        <f>F119+F120</f>
        <v>43.480000000000004</v>
      </c>
      <c r="L28" s="70">
        <f>SUM(F122:F124,F126,F128:F129,F131)</f>
        <v>14.24</v>
      </c>
      <c r="M28" s="96"/>
      <c r="N28" s="96"/>
      <c r="O28" s="96"/>
      <c r="P28" s="96"/>
      <c r="Q28" s="96"/>
      <c r="R28" s="96"/>
      <c r="S28" s="96"/>
      <c r="T28" s="96"/>
      <c r="U28" s="96"/>
      <c r="V28" s="96"/>
      <c r="W28" s="96"/>
      <c r="X28" s="96"/>
      <c r="Y28" s="96"/>
      <c r="Z28" s="96"/>
      <c r="AA28" s="96"/>
      <c r="AB28" s="96"/>
      <c r="AC28" s="96"/>
    </row>
    <row r="29" spans="1:29" x14ac:dyDescent="0.35">
      <c r="A29" s="244"/>
      <c r="B29" s="101" t="s">
        <v>340</v>
      </c>
      <c r="C29" s="101" t="s">
        <v>330</v>
      </c>
      <c r="D29" s="109" t="s">
        <v>337</v>
      </c>
      <c r="E29" s="110">
        <v>1384</v>
      </c>
      <c r="F29" s="105">
        <v>0.67</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x14ac:dyDescent="0.35">
      <c r="A30" s="244"/>
      <c r="B30" s="101" t="s">
        <v>341</v>
      </c>
      <c r="C30" s="101" t="s">
        <v>245</v>
      </c>
      <c r="D30" s="109" t="s">
        <v>342</v>
      </c>
      <c r="E30" s="110">
        <v>857</v>
      </c>
      <c r="F30" s="105">
        <v>0.41</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28" x14ac:dyDescent="0.35">
      <c r="A31" s="244"/>
      <c r="B31" s="101" t="s">
        <v>343</v>
      </c>
      <c r="C31" s="101" t="s">
        <v>245</v>
      </c>
      <c r="D31" s="109" t="s">
        <v>329</v>
      </c>
      <c r="E31" s="110">
        <v>436</v>
      </c>
      <c r="F31" s="105">
        <v>0.21</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x14ac:dyDescent="0.35">
      <c r="A32" s="244"/>
      <c r="B32" s="101" t="s">
        <v>344</v>
      </c>
      <c r="C32" s="101" t="s">
        <v>245</v>
      </c>
      <c r="D32" s="109" t="s">
        <v>342</v>
      </c>
      <c r="E32" s="110">
        <v>67</v>
      </c>
      <c r="F32" s="105">
        <v>0.03</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5" thickBot="1" x14ac:dyDescent="0.4">
      <c r="A33" s="245"/>
      <c r="B33" s="102" t="s">
        <v>345</v>
      </c>
      <c r="C33" s="102" t="s">
        <v>330</v>
      </c>
      <c r="D33" s="111" t="s">
        <v>334</v>
      </c>
      <c r="E33" s="112">
        <v>5</v>
      </c>
      <c r="F33" s="106">
        <v>0</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ht="30.75" customHeight="1" x14ac:dyDescent="0.35">
      <c r="A34" s="247" t="s">
        <v>346</v>
      </c>
      <c r="B34" s="103" t="s">
        <v>222</v>
      </c>
      <c r="C34" s="91" t="s">
        <v>245</v>
      </c>
      <c r="D34" s="91" t="s">
        <v>329</v>
      </c>
      <c r="E34" s="108">
        <v>316676</v>
      </c>
      <c r="F34" s="104">
        <v>52.55</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ht="30.75" customHeight="1" x14ac:dyDescent="0.35">
      <c r="A35" s="248"/>
      <c r="B35" s="109" t="s">
        <v>223</v>
      </c>
      <c r="C35" s="109" t="s">
        <v>675</v>
      </c>
      <c r="D35" s="109" t="s">
        <v>244</v>
      </c>
      <c r="E35" s="110">
        <v>166966</v>
      </c>
      <c r="F35" s="105">
        <v>27.71</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35">
      <c r="A36" s="248"/>
      <c r="B36" s="109" t="s">
        <v>331</v>
      </c>
      <c r="C36" s="109" t="s">
        <v>330</v>
      </c>
      <c r="D36" s="109" t="s">
        <v>332</v>
      </c>
      <c r="E36" s="110">
        <v>34621</v>
      </c>
      <c r="F36" s="105">
        <v>5.74</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30" customHeight="1" x14ac:dyDescent="0.35">
      <c r="A37" s="248"/>
      <c r="B37" s="101" t="s">
        <v>231</v>
      </c>
      <c r="C37" s="109" t="s">
        <v>675</v>
      </c>
      <c r="D37" s="109" t="s">
        <v>244</v>
      </c>
      <c r="E37" s="110">
        <v>32341</v>
      </c>
      <c r="F37" s="105">
        <v>5.37</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 x14ac:dyDescent="0.35">
      <c r="A38" s="248"/>
      <c r="B38" s="101" t="s">
        <v>335</v>
      </c>
      <c r="C38" s="109" t="s">
        <v>245</v>
      </c>
      <c r="D38" s="109" t="s">
        <v>329</v>
      </c>
      <c r="E38" s="110">
        <v>14714</v>
      </c>
      <c r="F38" s="105">
        <v>2.44</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ht="28" x14ac:dyDescent="0.35">
      <c r="A39" s="248"/>
      <c r="B39" s="101" t="s">
        <v>333</v>
      </c>
      <c r="C39" s="101" t="s">
        <v>330</v>
      </c>
      <c r="D39" s="109" t="s">
        <v>334</v>
      </c>
      <c r="E39" s="110">
        <v>10428</v>
      </c>
      <c r="F39" s="105">
        <v>1.73</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x14ac:dyDescent="0.35">
      <c r="A40" s="248"/>
      <c r="B40" s="101" t="s">
        <v>339</v>
      </c>
      <c r="C40" s="101" t="s">
        <v>330</v>
      </c>
      <c r="D40" s="109" t="s">
        <v>332</v>
      </c>
      <c r="E40" s="110">
        <v>6798</v>
      </c>
      <c r="F40" s="105">
        <v>1.1299999999999999</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x14ac:dyDescent="0.35">
      <c r="A41" s="248"/>
      <c r="B41" s="101" t="s">
        <v>336</v>
      </c>
      <c r="C41" s="109" t="s">
        <v>330</v>
      </c>
      <c r="D41" s="109" t="s">
        <v>337</v>
      </c>
      <c r="E41" s="110">
        <v>6746</v>
      </c>
      <c r="F41" s="105">
        <v>1.1200000000000001</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 x14ac:dyDescent="0.35">
      <c r="A42" s="248"/>
      <c r="B42" s="101" t="s">
        <v>338</v>
      </c>
      <c r="C42" s="101" t="s">
        <v>330</v>
      </c>
      <c r="D42" s="109" t="s">
        <v>334</v>
      </c>
      <c r="E42" s="110">
        <v>6276</v>
      </c>
      <c r="F42" s="105">
        <v>1.04</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x14ac:dyDescent="0.35">
      <c r="A43" s="248"/>
      <c r="B43" s="101" t="s">
        <v>341</v>
      </c>
      <c r="C43" s="101" t="s">
        <v>245</v>
      </c>
      <c r="D43" s="109" t="s">
        <v>342</v>
      </c>
      <c r="E43" s="110">
        <v>4433</v>
      </c>
      <c r="F43" s="105">
        <v>0.74</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 x14ac:dyDescent="0.35">
      <c r="A44" s="248"/>
      <c r="B44" s="101" t="s">
        <v>343</v>
      </c>
      <c r="C44" s="101" t="s">
        <v>245</v>
      </c>
      <c r="D44" s="109" t="s">
        <v>329</v>
      </c>
      <c r="E44" s="110">
        <v>924</v>
      </c>
      <c r="F44" s="105">
        <v>0.15</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x14ac:dyDescent="0.35">
      <c r="A45" s="248"/>
      <c r="B45" s="101" t="s">
        <v>340</v>
      </c>
      <c r="C45" s="101" t="s">
        <v>330</v>
      </c>
      <c r="D45" s="109" t="s">
        <v>337</v>
      </c>
      <c r="E45" s="110">
        <v>843</v>
      </c>
      <c r="F45" s="105">
        <v>0.14000000000000001</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1" t="s">
        <v>344</v>
      </c>
      <c r="C46" s="101" t="s">
        <v>245</v>
      </c>
      <c r="D46" s="109" t="s">
        <v>342</v>
      </c>
      <c r="E46" s="110">
        <v>809</v>
      </c>
      <c r="F46" s="105">
        <v>0.13</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ht="28.5" thickBot="1" x14ac:dyDescent="0.4">
      <c r="A47" s="249"/>
      <c r="B47" s="102" t="s">
        <v>345</v>
      </c>
      <c r="C47" s="102" t="s">
        <v>330</v>
      </c>
      <c r="D47" s="111" t="s">
        <v>334</v>
      </c>
      <c r="E47" s="112">
        <v>71</v>
      </c>
      <c r="F47" s="106">
        <v>0.01</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ht="28" x14ac:dyDescent="0.35">
      <c r="A48" s="247" t="s">
        <v>317</v>
      </c>
      <c r="B48" s="103" t="s">
        <v>222</v>
      </c>
      <c r="C48" s="91" t="s">
        <v>245</v>
      </c>
      <c r="D48" s="91" t="s">
        <v>329</v>
      </c>
      <c r="E48" s="108">
        <v>127385</v>
      </c>
      <c r="F48" s="104">
        <v>64.13</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30.75" customHeight="1" x14ac:dyDescent="0.35">
      <c r="A49" s="248"/>
      <c r="B49" s="109" t="s">
        <v>223</v>
      </c>
      <c r="C49" s="109" t="s">
        <v>675</v>
      </c>
      <c r="D49" s="109" t="s">
        <v>244</v>
      </c>
      <c r="E49" s="110">
        <v>42694</v>
      </c>
      <c r="F49" s="105">
        <v>21.49</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30" customHeight="1" x14ac:dyDescent="0.35">
      <c r="A50" s="248"/>
      <c r="B50" s="109" t="s">
        <v>231</v>
      </c>
      <c r="C50" s="109" t="s">
        <v>675</v>
      </c>
      <c r="D50" s="109" t="s">
        <v>244</v>
      </c>
      <c r="E50" s="110">
        <v>7276</v>
      </c>
      <c r="F50" s="105">
        <v>3.66</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331</v>
      </c>
      <c r="C51" s="109" t="s">
        <v>330</v>
      </c>
      <c r="D51" s="109" t="s">
        <v>332</v>
      </c>
      <c r="E51" s="110">
        <v>7079</v>
      </c>
      <c r="F51" s="105">
        <v>3.56</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30.75" customHeight="1" x14ac:dyDescent="0.35">
      <c r="A52" s="248"/>
      <c r="B52" s="101" t="s">
        <v>335</v>
      </c>
      <c r="C52" s="109" t="s">
        <v>245</v>
      </c>
      <c r="D52" s="109" t="s">
        <v>329</v>
      </c>
      <c r="E52" s="110">
        <v>3838</v>
      </c>
      <c r="F52" s="105">
        <v>1.93</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x14ac:dyDescent="0.35">
      <c r="A53" s="248"/>
      <c r="B53" s="101" t="s">
        <v>341</v>
      </c>
      <c r="C53" s="101" t="s">
        <v>245</v>
      </c>
      <c r="D53" s="109" t="s">
        <v>342</v>
      </c>
      <c r="E53" s="110">
        <v>2199</v>
      </c>
      <c r="F53" s="105">
        <v>1.1100000000000001</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28" x14ac:dyDescent="0.35">
      <c r="A54" s="248"/>
      <c r="B54" s="101" t="s">
        <v>333</v>
      </c>
      <c r="C54" s="101" t="s">
        <v>330</v>
      </c>
      <c r="D54" s="109" t="s">
        <v>334</v>
      </c>
      <c r="E54" s="110">
        <v>2028</v>
      </c>
      <c r="F54" s="105">
        <v>1.02</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x14ac:dyDescent="0.35">
      <c r="A55" s="248"/>
      <c r="B55" s="101" t="s">
        <v>336</v>
      </c>
      <c r="C55" s="101" t="s">
        <v>330</v>
      </c>
      <c r="D55" s="109" t="s">
        <v>337</v>
      </c>
      <c r="E55" s="110">
        <v>1732</v>
      </c>
      <c r="F55" s="105">
        <v>0.87</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x14ac:dyDescent="0.35">
      <c r="A56" s="248"/>
      <c r="B56" s="101" t="s">
        <v>339</v>
      </c>
      <c r="C56" s="109" t="s">
        <v>330</v>
      </c>
      <c r="D56" s="109" t="s">
        <v>332</v>
      </c>
      <c r="E56" s="110">
        <v>1731</v>
      </c>
      <c r="F56" s="105">
        <v>0.87</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 x14ac:dyDescent="0.35">
      <c r="A57" s="248"/>
      <c r="B57" s="101" t="s">
        <v>338</v>
      </c>
      <c r="C57" s="101" t="s">
        <v>330</v>
      </c>
      <c r="D57" s="109" t="s">
        <v>334</v>
      </c>
      <c r="E57" s="110">
        <v>1355</v>
      </c>
      <c r="F57" s="105">
        <v>0.68</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ht="28" x14ac:dyDescent="0.35">
      <c r="A58" s="248"/>
      <c r="B58" s="101" t="s">
        <v>343</v>
      </c>
      <c r="C58" s="101" t="s">
        <v>245</v>
      </c>
      <c r="D58" s="109" t="s">
        <v>329</v>
      </c>
      <c r="E58" s="110">
        <v>445</v>
      </c>
      <c r="F58" s="105">
        <v>0.22</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340</v>
      </c>
      <c r="C59" s="101" t="s">
        <v>330</v>
      </c>
      <c r="D59" s="109" t="s">
        <v>337</v>
      </c>
      <c r="E59" s="110">
        <v>445</v>
      </c>
      <c r="F59" s="105">
        <v>0.22</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35">
      <c r="A60" s="248"/>
      <c r="B60" s="101" t="s">
        <v>344</v>
      </c>
      <c r="C60" s="101" t="s">
        <v>245</v>
      </c>
      <c r="D60" s="109" t="s">
        <v>342</v>
      </c>
      <c r="E60" s="110">
        <v>397</v>
      </c>
      <c r="F60" s="105">
        <v>0.2</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5" thickBot="1" x14ac:dyDescent="0.4">
      <c r="A61" s="249"/>
      <c r="B61" s="102" t="s">
        <v>345</v>
      </c>
      <c r="C61" s="102" t="s">
        <v>330</v>
      </c>
      <c r="D61" s="111" t="s">
        <v>334</v>
      </c>
      <c r="E61" s="112">
        <v>27</v>
      </c>
      <c r="F61" s="106">
        <v>0.01</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 x14ac:dyDescent="0.35">
      <c r="A62" s="247" t="s">
        <v>347</v>
      </c>
      <c r="B62" s="103" t="s">
        <v>222</v>
      </c>
      <c r="C62" s="91" t="s">
        <v>245</v>
      </c>
      <c r="D62" s="91" t="s">
        <v>329</v>
      </c>
      <c r="E62" s="108">
        <v>494087</v>
      </c>
      <c r="F62" s="104">
        <v>34.04</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30.75" customHeight="1" x14ac:dyDescent="0.35">
      <c r="A63" s="248"/>
      <c r="B63" s="109" t="s">
        <v>223</v>
      </c>
      <c r="C63" s="109" t="s">
        <v>675</v>
      </c>
      <c r="D63" s="109" t="s">
        <v>244</v>
      </c>
      <c r="E63" s="110">
        <v>329254</v>
      </c>
      <c r="F63" s="105">
        <v>22.69</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ht="30" customHeight="1" x14ac:dyDescent="0.35">
      <c r="A64" s="248"/>
      <c r="B64" s="109" t="s">
        <v>231</v>
      </c>
      <c r="C64" s="109" t="s">
        <v>675</v>
      </c>
      <c r="D64" s="109" t="s">
        <v>244</v>
      </c>
      <c r="E64" s="110">
        <v>267776</v>
      </c>
      <c r="F64" s="105">
        <v>18.45</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 x14ac:dyDescent="0.35">
      <c r="A65" s="248"/>
      <c r="B65" s="101" t="s">
        <v>335</v>
      </c>
      <c r="C65" s="109" t="s">
        <v>245</v>
      </c>
      <c r="D65" s="109" t="s">
        <v>329</v>
      </c>
      <c r="E65" s="110">
        <v>132596</v>
      </c>
      <c r="F65" s="105">
        <v>9.14</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x14ac:dyDescent="0.35">
      <c r="A66" s="248"/>
      <c r="B66" s="101" t="s">
        <v>331</v>
      </c>
      <c r="C66" s="101" t="s">
        <v>330</v>
      </c>
      <c r="D66" s="109" t="s">
        <v>332</v>
      </c>
      <c r="E66" s="110">
        <v>77302</v>
      </c>
      <c r="F66" s="105">
        <v>5.33</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x14ac:dyDescent="0.35">
      <c r="A67" s="248"/>
      <c r="B67" s="101" t="s">
        <v>339</v>
      </c>
      <c r="C67" s="109" t="s">
        <v>330</v>
      </c>
      <c r="D67" s="109" t="s">
        <v>332</v>
      </c>
      <c r="E67" s="110">
        <v>58823</v>
      </c>
      <c r="F67" s="105">
        <v>4.05</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x14ac:dyDescent="0.35">
      <c r="A68" s="248"/>
      <c r="B68" s="101" t="s">
        <v>336</v>
      </c>
      <c r="C68" s="101" t="s">
        <v>330</v>
      </c>
      <c r="D68" s="109" t="s">
        <v>337</v>
      </c>
      <c r="E68" s="110">
        <v>24100</v>
      </c>
      <c r="F68" s="105">
        <v>1.66</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 x14ac:dyDescent="0.35">
      <c r="A69" s="248"/>
      <c r="B69" s="101" t="s">
        <v>338</v>
      </c>
      <c r="C69" s="101" t="s">
        <v>330</v>
      </c>
      <c r="D69" s="109" t="s">
        <v>334</v>
      </c>
      <c r="E69" s="110">
        <v>16771</v>
      </c>
      <c r="F69" s="105">
        <v>1.1599999999999999</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ht="28" x14ac:dyDescent="0.35">
      <c r="A70" s="248"/>
      <c r="B70" s="101" t="s">
        <v>333</v>
      </c>
      <c r="C70" s="101" t="s">
        <v>330</v>
      </c>
      <c r="D70" s="109" t="s">
        <v>334</v>
      </c>
      <c r="E70" s="110">
        <v>15375</v>
      </c>
      <c r="F70" s="105">
        <v>1.06</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ht="28" x14ac:dyDescent="0.35">
      <c r="A71" s="248"/>
      <c r="B71" s="101" t="s">
        <v>343</v>
      </c>
      <c r="C71" s="101" t="s">
        <v>245</v>
      </c>
      <c r="D71" s="109" t="s">
        <v>329</v>
      </c>
      <c r="E71" s="110">
        <v>13997</v>
      </c>
      <c r="F71" s="105">
        <v>0.96</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248"/>
      <c r="B72" s="101" t="s">
        <v>341</v>
      </c>
      <c r="C72" s="101" t="s">
        <v>245</v>
      </c>
      <c r="D72" s="109" t="s">
        <v>342</v>
      </c>
      <c r="E72" s="110">
        <v>11308</v>
      </c>
      <c r="F72" s="105">
        <v>0.78</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x14ac:dyDescent="0.35">
      <c r="A73" s="248"/>
      <c r="B73" s="101" t="s">
        <v>340</v>
      </c>
      <c r="C73" s="101" t="s">
        <v>330</v>
      </c>
      <c r="D73" s="109" t="s">
        <v>337</v>
      </c>
      <c r="E73" s="110">
        <v>7630</v>
      </c>
      <c r="F73" s="105">
        <v>0.53</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x14ac:dyDescent="0.35">
      <c r="A74" s="248"/>
      <c r="B74" s="101" t="s">
        <v>344</v>
      </c>
      <c r="C74" s="101" t="s">
        <v>245</v>
      </c>
      <c r="D74" s="109" t="s">
        <v>342</v>
      </c>
      <c r="E74" s="110">
        <v>1444</v>
      </c>
      <c r="F74" s="105">
        <v>0.1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5" thickBot="1" x14ac:dyDescent="0.4">
      <c r="A75" s="249"/>
      <c r="B75" s="102" t="s">
        <v>345</v>
      </c>
      <c r="C75" s="102" t="s">
        <v>330</v>
      </c>
      <c r="D75" s="111" t="s">
        <v>334</v>
      </c>
      <c r="E75" s="112">
        <v>853</v>
      </c>
      <c r="F75" s="106">
        <v>0.06</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ht="30.75" customHeight="1" x14ac:dyDescent="0.35">
      <c r="A76" s="247" t="s">
        <v>348</v>
      </c>
      <c r="B76" s="103" t="s">
        <v>222</v>
      </c>
      <c r="C76" s="91" t="s">
        <v>245</v>
      </c>
      <c r="D76" s="91" t="s">
        <v>329</v>
      </c>
      <c r="E76" s="108">
        <v>1433005</v>
      </c>
      <c r="F76" s="104">
        <v>52.32</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31.5" customHeight="1" x14ac:dyDescent="0.35">
      <c r="A77" s="248"/>
      <c r="B77" s="109" t="s">
        <v>223</v>
      </c>
      <c r="C77" s="109" t="s">
        <v>675</v>
      </c>
      <c r="D77" s="109" t="s">
        <v>244</v>
      </c>
      <c r="E77" s="88">
        <v>469288</v>
      </c>
      <c r="F77" s="87">
        <v>17.13</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30" customHeight="1" x14ac:dyDescent="0.35">
      <c r="A78" s="248"/>
      <c r="B78" s="109" t="s">
        <v>231</v>
      </c>
      <c r="C78" s="109" t="s">
        <v>675</v>
      </c>
      <c r="D78" s="109" t="s">
        <v>244</v>
      </c>
      <c r="E78" s="88">
        <v>338816</v>
      </c>
      <c r="F78" s="87">
        <v>12.37</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ht="28" x14ac:dyDescent="0.35">
      <c r="A79" s="248"/>
      <c r="B79" s="101" t="s">
        <v>335</v>
      </c>
      <c r="C79" s="109" t="s">
        <v>245</v>
      </c>
      <c r="D79" s="109" t="s">
        <v>329</v>
      </c>
      <c r="E79" s="88">
        <v>190518</v>
      </c>
      <c r="F79" s="87">
        <v>6.96</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x14ac:dyDescent="0.35">
      <c r="A80" s="248"/>
      <c r="B80" s="101" t="s">
        <v>331</v>
      </c>
      <c r="C80" s="101" t="s">
        <v>330</v>
      </c>
      <c r="D80" s="109" t="s">
        <v>332</v>
      </c>
      <c r="E80" s="88">
        <v>96458</v>
      </c>
      <c r="F80" s="87">
        <v>3.52</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x14ac:dyDescent="0.35">
      <c r="A81" s="248"/>
      <c r="B81" s="101" t="s">
        <v>339</v>
      </c>
      <c r="C81" s="101" t="s">
        <v>330</v>
      </c>
      <c r="D81" s="109" t="s">
        <v>332</v>
      </c>
      <c r="E81" s="110">
        <v>69694</v>
      </c>
      <c r="F81" s="105">
        <v>2.54</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35">
      <c r="A82" s="248"/>
      <c r="B82" s="101" t="s">
        <v>341</v>
      </c>
      <c r="C82" s="109" t="s">
        <v>245</v>
      </c>
      <c r="D82" s="109" t="s">
        <v>342</v>
      </c>
      <c r="E82" s="110">
        <v>43566</v>
      </c>
      <c r="F82" s="105">
        <v>1.59</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248"/>
      <c r="B83" s="101" t="s">
        <v>336</v>
      </c>
      <c r="C83" s="101" t="s">
        <v>330</v>
      </c>
      <c r="D83" s="109" t="s">
        <v>337</v>
      </c>
      <c r="E83" s="110">
        <v>24589</v>
      </c>
      <c r="F83" s="105">
        <v>0.9</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ht="28" x14ac:dyDescent="0.35">
      <c r="A84" s="248"/>
      <c r="B84" s="101" t="s">
        <v>333</v>
      </c>
      <c r="C84" s="101" t="s">
        <v>330</v>
      </c>
      <c r="D84" s="109" t="s">
        <v>334</v>
      </c>
      <c r="E84" s="110">
        <v>22446</v>
      </c>
      <c r="F84" s="105">
        <v>0.82</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ht="28" x14ac:dyDescent="0.35">
      <c r="A85" s="248"/>
      <c r="B85" s="101" t="s">
        <v>343</v>
      </c>
      <c r="C85" s="101" t="s">
        <v>245</v>
      </c>
      <c r="D85" s="109" t="s">
        <v>329</v>
      </c>
      <c r="E85" s="110">
        <v>20080</v>
      </c>
      <c r="F85" s="105">
        <v>0.73</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 x14ac:dyDescent="0.35">
      <c r="A86" s="248"/>
      <c r="B86" s="101" t="s">
        <v>338</v>
      </c>
      <c r="C86" s="101" t="s">
        <v>330</v>
      </c>
      <c r="D86" s="109" t="s">
        <v>334</v>
      </c>
      <c r="E86" s="110">
        <v>14597</v>
      </c>
      <c r="F86" s="105">
        <v>0.53</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x14ac:dyDescent="0.35">
      <c r="A87" s="248"/>
      <c r="B87" s="101" t="s">
        <v>344</v>
      </c>
      <c r="C87" s="101" t="s">
        <v>245</v>
      </c>
      <c r="D87" s="109" t="s">
        <v>342</v>
      </c>
      <c r="E87" s="110">
        <v>8603</v>
      </c>
      <c r="F87" s="105">
        <v>0.31</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35">
      <c r="A88" s="248"/>
      <c r="B88" s="101" t="s">
        <v>340</v>
      </c>
      <c r="C88" s="101" t="s">
        <v>330</v>
      </c>
      <c r="D88" s="109" t="s">
        <v>337</v>
      </c>
      <c r="E88" s="110">
        <v>6513</v>
      </c>
      <c r="F88" s="105">
        <v>0.24</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ht="28.5" thickBot="1" x14ac:dyDescent="0.4">
      <c r="A89" s="249"/>
      <c r="B89" s="102" t="s">
        <v>345</v>
      </c>
      <c r="C89" s="102" t="s">
        <v>330</v>
      </c>
      <c r="D89" s="111" t="s">
        <v>334</v>
      </c>
      <c r="E89" s="112">
        <v>940</v>
      </c>
      <c r="F89" s="106">
        <v>0.03</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ht="28" x14ac:dyDescent="0.35">
      <c r="A90" s="247" t="s">
        <v>349</v>
      </c>
      <c r="B90" s="103" t="s">
        <v>222</v>
      </c>
      <c r="C90" s="91" t="s">
        <v>245</v>
      </c>
      <c r="D90" s="91" t="s">
        <v>329</v>
      </c>
      <c r="E90" s="108">
        <v>818022</v>
      </c>
      <c r="F90" s="104">
        <v>64.22</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30.75" customHeight="1" x14ac:dyDescent="0.35">
      <c r="A91" s="248"/>
      <c r="B91" s="109" t="s">
        <v>223</v>
      </c>
      <c r="C91" s="109" t="s">
        <v>675</v>
      </c>
      <c r="D91" s="109" t="s">
        <v>244</v>
      </c>
      <c r="E91" s="110">
        <v>163047</v>
      </c>
      <c r="F91" s="105">
        <v>12.8</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30" customHeight="1" x14ac:dyDescent="0.35">
      <c r="A92" s="248"/>
      <c r="B92" s="109" t="s">
        <v>231</v>
      </c>
      <c r="C92" s="109" t="s">
        <v>675</v>
      </c>
      <c r="D92" s="109" t="s">
        <v>244</v>
      </c>
      <c r="E92" s="110">
        <v>118509</v>
      </c>
      <c r="F92" s="105">
        <v>9.3000000000000007</v>
      </c>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28" x14ac:dyDescent="0.35">
      <c r="A93" s="248"/>
      <c r="B93" s="101" t="s">
        <v>335</v>
      </c>
      <c r="C93" s="109" t="s">
        <v>245</v>
      </c>
      <c r="D93" s="109" t="s">
        <v>329</v>
      </c>
      <c r="E93" s="110">
        <v>62905</v>
      </c>
      <c r="F93" s="105">
        <v>4.9400000000000004</v>
      </c>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35">
      <c r="A94" s="248"/>
      <c r="B94" s="101" t="s">
        <v>341</v>
      </c>
      <c r="C94" s="101" t="s">
        <v>245</v>
      </c>
      <c r="D94" s="109" t="s">
        <v>342</v>
      </c>
      <c r="E94" s="110">
        <v>29301</v>
      </c>
      <c r="F94" s="105">
        <v>2.2999999999999998</v>
      </c>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35">
      <c r="A95" s="248"/>
      <c r="B95" s="101" t="s">
        <v>331</v>
      </c>
      <c r="C95" s="101" t="s">
        <v>330</v>
      </c>
      <c r="D95" s="109" t="s">
        <v>332</v>
      </c>
      <c r="E95" s="110">
        <v>25954</v>
      </c>
      <c r="F95" s="105">
        <v>2.04</v>
      </c>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35">
      <c r="A96" s="248"/>
      <c r="B96" s="101" t="s">
        <v>339</v>
      </c>
      <c r="C96" s="109" t="s">
        <v>330</v>
      </c>
      <c r="D96" s="109" t="s">
        <v>332</v>
      </c>
      <c r="E96" s="110">
        <v>19392</v>
      </c>
      <c r="F96" s="105">
        <v>1.52</v>
      </c>
      <c r="G96" s="96"/>
      <c r="H96" s="96"/>
      <c r="I96" s="96"/>
      <c r="J96" s="96"/>
      <c r="K96" s="96"/>
      <c r="L96" s="96"/>
      <c r="M96" s="96"/>
      <c r="N96" s="96"/>
      <c r="O96" s="96"/>
      <c r="P96" s="96"/>
      <c r="Q96" s="96"/>
      <c r="R96" s="96"/>
      <c r="S96" s="96"/>
      <c r="T96" s="96"/>
      <c r="U96" s="96"/>
      <c r="V96" s="96"/>
      <c r="W96" s="96"/>
      <c r="X96" s="96"/>
      <c r="Y96" s="96"/>
      <c r="Z96" s="96"/>
      <c r="AA96" s="96"/>
      <c r="AB96" s="96"/>
      <c r="AC96" s="96"/>
    </row>
    <row r="97" spans="1:29" ht="28" x14ac:dyDescent="0.35">
      <c r="A97" s="248"/>
      <c r="B97" s="101" t="s">
        <v>343</v>
      </c>
      <c r="C97" s="101" t="s">
        <v>245</v>
      </c>
      <c r="D97" s="109" t="s">
        <v>329</v>
      </c>
      <c r="E97" s="110">
        <v>9811</v>
      </c>
      <c r="F97" s="105">
        <v>0.77</v>
      </c>
      <c r="G97" s="96"/>
      <c r="H97" s="96"/>
      <c r="I97" s="96"/>
      <c r="J97" s="96"/>
      <c r="K97" s="96"/>
      <c r="L97" s="96"/>
      <c r="M97" s="96"/>
      <c r="N97" s="96"/>
      <c r="O97" s="96"/>
      <c r="P97" s="96"/>
      <c r="Q97" s="96"/>
      <c r="R97" s="96"/>
      <c r="S97" s="96"/>
      <c r="T97" s="96"/>
      <c r="U97" s="96"/>
      <c r="V97" s="96"/>
      <c r="W97" s="96"/>
      <c r="X97" s="96"/>
      <c r="Y97" s="96"/>
      <c r="Z97" s="96"/>
      <c r="AA97" s="96"/>
      <c r="AB97" s="96"/>
      <c r="AC97" s="96"/>
    </row>
    <row r="98" spans="1:29" x14ac:dyDescent="0.35">
      <c r="A98" s="248"/>
      <c r="B98" s="101" t="s">
        <v>336</v>
      </c>
      <c r="C98" s="101" t="s">
        <v>330</v>
      </c>
      <c r="D98" s="109" t="s">
        <v>337</v>
      </c>
      <c r="E98" s="110">
        <v>7159</v>
      </c>
      <c r="F98" s="105">
        <v>0.56000000000000005</v>
      </c>
      <c r="G98" s="96"/>
      <c r="H98" s="96"/>
      <c r="I98" s="96"/>
      <c r="J98" s="96"/>
      <c r="K98" s="96"/>
      <c r="L98" s="96"/>
      <c r="M98" s="96"/>
      <c r="N98" s="96"/>
      <c r="O98" s="96"/>
      <c r="P98" s="96"/>
      <c r="Q98" s="96"/>
      <c r="R98" s="96"/>
      <c r="S98" s="96"/>
      <c r="T98" s="96"/>
      <c r="U98" s="96"/>
      <c r="V98" s="96"/>
      <c r="W98" s="96"/>
      <c r="X98" s="96"/>
      <c r="Y98" s="96"/>
      <c r="Z98" s="96"/>
      <c r="AA98" s="96"/>
      <c r="AB98" s="96"/>
      <c r="AC98" s="96"/>
    </row>
    <row r="99" spans="1:29" x14ac:dyDescent="0.35">
      <c r="A99" s="248"/>
      <c r="B99" s="101" t="s">
        <v>344</v>
      </c>
      <c r="C99" s="101" t="s">
        <v>245</v>
      </c>
      <c r="D99" s="109" t="s">
        <v>342</v>
      </c>
      <c r="E99" s="110">
        <v>5853</v>
      </c>
      <c r="F99" s="105">
        <v>0.46</v>
      </c>
      <c r="G99" s="96"/>
      <c r="H99" s="96"/>
      <c r="I99" s="96"/>
      <c r="J99" s="96"/>
      <c r="K99" s="96"/>
      <c r="L99" s="96"/>
      <c r="M99" s="96"/>
      <c r="N99" s="96"/>
      <c r="O99" s="96"/>
      <c r="P99" s="96"/>
      <c r="Q99" s="96"/>
      <c r="R99" s="96"/>
      <c r="S99" s="96"/>
      <c r="T99" s="96"/>
      <c r="U99" s="96"/>
      <c r="V99" s="96"/>
      <c r="W99" s="96"/>
      <c r="X99" s="96"/>
      <c r="Y99" s="96"/>
      <c r="Z99" s="96"/>
      <c r="AA99" s="96"/>
      <c r="AB99" s="96"/>
      <c r="AC99" s="96"/>
    </row>
    <row r="100" spans="1:29" ht="28" x14ac:dyDescent="0.35">
      <c r="A100" s="248"/>
      <c r="B100" s="101" t="s">
        <v>333</v>
      </c>
      <c r="C100" s="101" t="s">
        <v>330</v>
      </c>
      <c r="D100" s="109" t="s">
        <v>334</v>
      </c>
      <c r="E100" s="110">
        <v>5783</v>
      </c>
      <c r="F100" s="105">
        <v>0.45</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ht="28" x14ac:dyDescent="0.35">
      <c r="A101" s="248"/>
      <c r="B101" s="101" t="s">
        <v>338</v>
      </c>
      <c r="C101" s="101" t="s">
        <v>330</v>
      </c>
      <c r="D101" s="109" t="s">
        <v>334</v>
      </c>
      <c r="E101" s="110">
        <v>5224</v>
      </c>
      <c r="F101" s="105">
        <v>0.41</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x14ac:dyDescent="0.35">
      <c r="A102" s="248"/>
      <c r="B102" s="101" t="s">
        <v>340</v>
      </c>
      <c r="C102" s="101" t="s">
        <v>330</v>
      </c>
      <c r="D102" s="109" t="s">
        <v>337</v>
      </c>
      <c r="E102" s="110">
        <v>2478</v>
      </c>
      <c r="F102" s="105">
        <v>0.19</v>
      </c>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ht="28.5" thickBot="1" x14ac:dyDescent="0.4">
      <c r="A103" s="249"/>
      <c r="B103" s="102" t="s">
        <v>345</v>
      </c>
      <c r="C103" s="102" t="s">
        <v>330</v>
      </c>
      <c r="D103" s="111" t="s">
        <v>334</v>
      </c>
      <c r="E103" s="112">
        <v>254</v>
      </c>
      <c r="F103" s="106">
        <v>0.02</v>
      </c>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ht="28" x14ac:dyDescent="0.35">
      <c r="A104" s="247" t="s">
        <v>350</v>
      </c>
      <c r="B104" s="103" t="s">
        <v>222</v>
      </c>
      <c r="C104" s="91" t="s">
        <v>245</v>
      </c>
      <c r="D104" s="91" t="s">
        <v>329</v>
      </c>
      <c r="E104" s="108">
        <v>335708</v>
      </c>
      <c r="F104" s="104">
        <v>42.86</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ht="29.25" customHeight="1" x14ac:dyDescent="0.35">
      <c r="A105" s="248"/>
      <c r="B105" s="109" t="s">
        <v>223</v>
      </c>
      <c r="C105" s="109" t="s">
        <v>675</v>
      </c>
      <c r="D105" s="109" t="s">
        <v>244</v>
      </c>
      <c r="E105" s="88">
        <v>171407</v>
      </c>
      <c r="F105" s="87">
        <v>21.88</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ht="30.75" customHeight="1" x14ac:dyDescent="0.35">
      <c r="A106" s="248"/>
      <c r="B106" s="109" t="s">
        <v>231</v>
      </c>
      <c r="C106" s="109" t="s">
        <v>675</v>
      </c>
      <c r="D106" s="109" t="s">
        <v>244</v>
      </c>
      <c r="E106" s="88">
        <v>110613</v>
      </c>
      <c r="F106" s="87">
        <v>14.12</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ht="28" x14ac:dyDescent="0.35">
      <c r="A107" s="248"/>
      <c r="B107" s="101" t="s">
        <v>335</v>
      </c>
      <c r="C107" s="109" t="s">
        <v>245</v>
      </c>
      <c r="D107" s="109" t="s">
        <v>329</v>
      </c>
      <c r="E107" s="88">
        <v>59726</v>
      </c>
      <c r="F107" s="87">
        <v>7.62</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row r="108" spans="1:29" x14ac:dyDescent="0.35">
      <c r="A108" s="248"/>
      <c r="B108" s="101" t="s">
        <v>331</v>
      </c>
      <c r="C108" s="101" t="s">
        <v>330</v>
      </c>
      <c r="D108" s="109" t="s">
        <v>332</v>
      </c>
      <c r="E108" s="88">
        <v>43456</v>
      </c>
      <c r="F108" s="87">
        <v>5.55</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row>
    <row r="109" spans="1:29" x14ac:dyDescent="0.35">
      <c r="A109" s="248"/>
      <c r="B109" s="101" t="s">
        <v>339</v>
      </c>
      <c r="C109" s="109" t="s">
        <v>330</v>
      </c>
      <c r="D109" s="109" t="s">
        <v>332</v>
      </c>
      <c r="E109" s="110">
        <v>22427</v>
      </c>
      <c r="F109" s="105">
        <v>2.86</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row>
    <row r="110" spans="1:29" ht="28" x14ac:dyDescent="0.35">
      <c r="A110" s="248"/>
      <c r="B110" s="101" t="s">
        <v>333</v>
      </c>
      <c r="C110" s="101" t="s">
        <v>330</v>
      </c>
      <c r="D110" s="109" t="s">
        <v>334</v>
      </c>
      <c r="E110" s="110">
        <v>11310</v>
      </c>
      <c r="F110" s="105">
        <v>1.44</v>
      </c>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row>
    <row r="111" spans="1:29" x14ac:dyDescent="0.35">
      <c r="A111" s="248"/>
      <c r="B111" s="101" t="s">
        <v>336</v>
      </c>
      <c r="C111" s="101" t="s">
        <v>330</v>
      </c>
      <c r="D111" s="109" t="s">
        <v>337</v>
      </c>
      <c r="E111" s="110">
        <v>9348</v>
      </c>
      <c r="F111" s="105">
        <v>1.19</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row>
    <row r="112" spans="1:29" ht="28" x14ac:dyDescent="0.35">
      <c r="A112" s="248"/>
      <c r="B112" s="101" t="s">
        <v>338</v>
      </c>
      <c r="C112" s="101" t="s">
        <v>330</v>
      </c>
      <c r="D112" s="109" t="s">
        <v>334</v>
      </c>
      <c r="E112" s="110">
        <v>8113</v>
      </c>
      <c r="F112" s="105">
        <v>1.04</v>
      </c>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row>
    <row r="113" spans="1:29" x14ac:dyDescent="0.35">
      <c r="A113" s="248"/>
      <c r="B113" s="101" t="s">
        <v>341</v>
      </c>
      <c r="C113" s="101" t="s">
        <v>245</v>
      </c>
      <c r="D113" s="109" t="s">
        <v>342</v>
      </c>
      <c r="E113" s="110">
        <v>3924</v>
      </c>
      <c r="F113" s="105">
        <v>0.5</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row>
    <row r="114" spans="1:29" ht="28" x14ac:dyDescent="0.35">
      <c r="A114" s="248"/>
      <c r="B114" s="101" t="s">
        <v>343</v>
      </c>
      <c r="C114" s="101" t="s">
        <v>245</v>
      </c>
      <c r="D114" s="109" t="s">
        <v>329</v>
      </c>
      <c r="E114" s="110">
        <v>3578</v>
      </c>
      <c r="F114" s="105">
        <v>0.46</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row>
    <row r="115" spans="1:29" x14ac:dyDescent="0.35">
      <c r="A115" s="248"/>
      <c r="B115" s="101" t="s">
        <v>340</v>
      </c>
      <c r="C115" s="101" t="s">
        <v>330</v>
      </c>
      <c r="D115" s="109" t="s">
        <v>337</v>
      </c>
      <c r="E115" s="110">
        <v>2355</v>
      </c>
      <c r="F115" s="105">
        <v>0.3</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row>
    <row r="116" spans="1:29" x14ac:dyDescent="0.35">
      <c r="A116" s="248"/>
      <c r="B116" s="101" t="s">
        <v>344</v>
      </c>
      <c r="C116" s="101" t="s">
        <v>245</v>
      </c>
      <c r="D116" s="109" t="s">
        <v>342</v>
      </c>
      <c r="E116" s="110">
        <v>1119</v>
      </c>
      <c r="F116" s="105">
        <v>0.14000000000000001</v>
      </c>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row>
    <row r="117" spans="1:29" ht="28.5" thickBot="1" x14ac:dyDescent="0.4">
      <c r="A117" s="249"/>
      <c r="B117" s="102" t="s">
        <v>345</v>
      </c>
      <c r="C117" s="102" t="s">
        <v>330</v>
      </c>
      <c r="D117" s="111" t="s">
        <v>334</v>
      </c>
      <c r="E117" s="112">
        <v>229</v>
      </c>
      <c r="F117" s="106">
        <v>0.03</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row>
    <row r="118" spans="1:29" ht="15" customHeight="1" x14ac:dyDescent="0.35">
      <c r="A118" s="247" t="s">
        <v>351</v>
      </c>
      <c r="B118" s="103" t="s">
        <v>222</v>
      </c>
      <c r="C118" s="91" t="s">
        <v>245</v>
      </c>
      <c r="D118" s="91" t="s">
        <v>329</v>
      </c>
      <c r="E118" s="108">
        <v>55815</v>
      </c>
      <c r="F118" s="104">
        <v>32.06</v>
      </c>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row>
    <row r="119" spans="1:29" ht="30" customHeight="1" x14ac:dyDescent="0.35">
      <c r="A119" s="248"/>
      <c r="B119" s="109" t="s">
        <v>223</v>
      </c>
      <c r="C119" s="109" t="s">
        <v>675</v>
      </c>
      <c r="D119" s="109" t="s">
        <v>244</v>
      </c>
      <c r="E119" s="110">
        <v>38260</v>
      </c>
      <c r="F119" s="105">
        <v>21.97</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row>
    <row r="120" spans="1:29" ht="29.25" customHeight="1" x14ac:dyDescent="0.35">
      <c r="A120" s="248"/>
      <c r="B120" s="109" t="s">
        <v>231</v>
      </c>
      <c r="C120" s="109" t="s">
        <v>675</v>
      </c>
      <c r="D120" s="109" t="s">
        <v>244</v>
      </c>
      <c r="E120" s="110">
        <v>37455</v>
      </c>
      <c r="F120" s="105">
        <v>21.51</v>
      </c>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row>
    <row r="121" spans="1:29" ht="28" x14ac:dyDescent="0.35">
      <c r="A121" s="248"/>
      <c r="B121" s="101" t="s">
        <v>335</v>
      </c>
      <c r="C121" s="109" t="s">
        <v>245</v>
      </c>
      <c r="D121" s="109" t="s">
        <v>329</v>
      </c>
      <c r="E121" s="110">
        <v>13841</v>
      </c>
      <c r="F121" s="105">
        <v>7.95</v>
      </c>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row>
    <row r="122" spans="1:29" x14ac:dyDescent="0.35">
      <c r="A122" s="248"/>
      <c r="B122" s="101" t="s">
        <v>331</v>
      </c>
      <c r="C122" s="101" t="s">
        <v>330</v>
      </c>
      <c r="D122" s="109" t="s">
        <v>332</v>
      </c>
      <c r="E122" s="110">
        <v>9997</v>
      </c>
      <c r="F122" s="105">
        <v>5.74</v>
      </c>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row>
    <row r="123" spans="1:29" x14ac:dyDescent="0.35">
      <c r="A123" s="248"/>
      <c r="B123" s="101" t="s">
        <v>339</v>
      </c>
      <c r="C123" s="109" t="s">
        <v>330</v>
      </c>
      <c r="D123" s="109" t="s">
        <v>332</v>
      </c>
      <c r="E123" s="110">
        <v>6924</v>
      </c>
      <c r="F123" s="105">
        <v>3.98</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row>
    <row r="124" spans="1:29" x14ac:dyDescent="0.35">
      <c r="A124" s="248"/>
      <c r="B124" s="101" t="s">
        <v>340</v>
      </c>
      <c r="C124" s="101" t="s">
        <v>330</v>
      </c>
      <c r="D124" s="109" t="s">
        <v>337</v>
      </c>
      <c r="E124" s="110">
        <v>3620</v>
      </c>
      <c r="F124" s="105">
        <v>2.08</v>
      </c>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row>
    <row r="125" spans="1:29" x14ac:dyDescent="0.35">
      <c r="A125" s="248"/>
      <c r="B125" s="101" t="s">
        <v>341</v>
      </c>
      <c r="C125" s="101" t="s">
        <v>245</v>
      </c>
      <c r="D125" s="109" t="s">
        <v>342</v>
      </c>
      <c r="E125" s="110">
        <v>2004</v>
      </c>
      <c r="F125" s="105">
        <v>1.1499999999999999</v>
      </c>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row>
    <row r="126" spans="1:29" x14ac:dyDescent="0.35">
      <c r="A126" s="248"/>
      <c r="B126" s="101" t="s">
        <v>336</v>
      </c>
      <c r="C126" s="101" t="s">
        <v>330</v>
      </c>
      <c r="D126" s="109" t="s">
        <v>337</v>
      </c>
      <c r="E126" s="110">
        <v>1683</v>
      </c>
      <c r="F126" s="105">
        <v>0.97</v>
      </c>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row>
    <row r="127" spans="1:29" ht="28" x14ac:dyDescent="0.35">
      <c r="A127" s="248"/>
      <c r="B127" s="101" t="s">
        <v>343</v>
      </c>
      <c r="C127" s="101" t="s">
        <v>245</v>
      </c>
      <c r="D127" s="109" t="s">
        <v>329</v>
      </c>
      <c r="E127" s="110">
        <v>1301</v>
      </c>
      <c r="F127" s="105">
        <v>0.75</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row>
    <row r="128" spans="1:29" ht="28" x14ac:dyDescent="0.35">
      <c r="A128" s="248"/>
      <c r="B128" s="101" t="s">
        <v>333</v>
      </c>
      <c r="C128" s="101" t="s">
        <v>330</v>
      </c>
      <c r="D128" s="109" t="s">
        <v>334</v>
      </c>
      <c r="E128" s="110">
        <v>1274</v>
      </c>
      <c r="F128" s="105">
        <v>0.73</v>
      </c>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row>
    <row r="129" spans="1:29" ht="28" x14ac:dyDescent="0.35">
      <c r="A129" s="248"/>
      <c r="B129" s="101" t="s">
        <v>338</v>
      </c>
      <c r="C129" s="101" t="s">
        <v>330</v>
      </c>
      <c r="D129" s="109" t="s">
        <v>334</v>
      </c>
      <c r="E129" s="110">
        <v>1223</v>
      </c>
      <c r="F129" s="105">
        <v>0.7</v>
      </c>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row>
    <row r="130" spans="1:29" x14ac:dyDescent="0.35">
      <c r="A130" s="248"/>
      <c r="B130" s="101" t="s">
        <v>344</v>
      </c>
      <c r="C130" s="101" t="s">
        <v>245</v>
      </c>
      <c r="D130" s="109" t="s">
        <v>342</v>
      </c>
      <c r="E130" s="110">
        <v>648</v>
      </c>
      <c r="F130" s="105">
        <v>0.37</v>
      </c>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row>
    <row r="131" spans="1:29" ht="28.5" thickBot="1" x14ac:dyDescent="0.4">
      <c r="A131" s="249"/>
      <c r="B131" s="102" t="s">
        <v>345</v>
      </c>
      <c r="C131" s="102" t="s">
        <v>330</v>
      </c>
      <c r="D131" s="111" t="s">
        <v>334</v>
      </c>
      <c r="E131" s="112">
        <v>65</v>
      </c>
      <c r="F131" s="106">
        <v>0.04</v>
      </c>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row>
    <row r="132" spans="1:29" ht="13" customHeight="1" x14ac:dyDescent="0.35">
      <c r="A132" s="132" t="s">
        <v>235</v>
      </c>
      <c r="B132" s="128"/>
      <c r="C132" s="128"/>
      <c r="D132" s="128"/>
      <c r="E132" s="128"/>
      <c r="F132" s="128"/>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row>
    <row r="133" spans="1:29" x14ac:dyDescent="0.35">
      <c r="A133" s="5"/>
      <c r="B133" s="128"/>
      <c r="C133" s="128"/>
      <c r="D133" s="128"/>
      <c r="E133" s="128"/>
      <c r="F133" s="128"/>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row>
    <row r="134" spans="1:29" x14ac:dyDescent="0.35">
      <c r="A134" s="127"/>
      <c r="B134" s="155"/>
      <c r="C134" s="155"/>
      <c r="D134" s="155"/>
      <c r="E134" s="155"/>
      <c r="F134" s="155"/>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row>
    <row r="135" spans="1:29" x14ac:dyDescent="0.35">
      <c r="A135" s="127"/>
      <c r="B135" s="155"/>
      <c r="C135" s="155"/>
      <c r="D135" s="155"/>
      <c r="E135" s="155"/>
      <c r="F135" s="155"/>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row>
    <row r="136" spans="1:29" x14ac:dyDescent="0.35">
      <c r="A136" s="127"/>
      <c r="B136" s="155"/>
      <c r="C136" s="155"/>
      <c r="D136" s="155"/>
      <c r="E136" s="155"/>
      <c r="F136" s="155"/>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row>
    <row r="137" spans="1:29" x14ac:dyDescent="0.35">
      <c r="A137" s="127"/>
      <c r="B137" s="155"/>
      <c r="C137" s="155"/>
      <c r="D137" s="155"/>
      <c r="E137" s="155"/>
      <c r="F137" s="155"/>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row>
    <row r="138" spans="1:29" x14ac:dyDescent="0.35">
      <c r="A138" s="127"/>
      <c r="B138" s="155"/>
      <c r="C138" s="155"/>
      <c r="D138" s="155"/>
      <c r="E138" s="155"/>
      <c r="F138" s="155"/>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row>
    <row r="139" spans="1:29" x14ac:dyDescent="0.35">
      <c r="A139" s="127"/>
      <c r="B139" s="155"/>
      <c r="C139" s="155"/>
      <c r="D139" s="155"/>
      <c r="E139" s="155"/>
      <c r="F139" s="155"/>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row>
    <row r="140" spans="1:29" x14ac:dyDescent="0.35">
      <c r="A140" s="127"/>
      <c r="B140" s="155"/>
      <c r="C140" s="155"/>
      <c r="D140" s="155"/>
      <c r="E140" s="155"/>
      <c r="F140" s="155"/>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row>
    <row r="141" spans="1:29" x14ac:dyDescent="0.35">
      <c r="A141" s="127"/>
      <c r="B141" s="155"/>
      <c r="C141" s="155"/>
      <c r="D141" s="155"/>
      <c r="E141" s="155"/>
      <c r="F141" s="155"/>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row>
    <row r="142" spans="1:29" x14ac:dyDescent="0.35">
      <c r="A142" s="127"/>
      <c r="B142" s="155"/>
      <c r="C142" s="155"/>
      <c r="D142" s="155"/>
      <c r="E142" s="155"/>
      <c r="F142" s="155"/>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row>
    <row r="143" spans="1:29" x14ac:dyDescent="0.35">
      <c r="A143" s="127"/>
      <c r="B143" s="155"/>
      <c r="C143" s="155"/>
      <c r="D143" s="155"/>
      <c r="E143" s="155"/>
      <c r="F143" s="155"/>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row>
    <row r="144" spans="1:29" x14ac:dyDescent="0.35">
      <c r="A144" s="127"/>
      <c r="B144" s="155"/>
      <c r="C144" s="155"/>
      <c r="D144" s="155"/>
      <c r="E144" s="155"/>
      <c r="F144" s="155"/>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row>
    <row r="145" spans="1:29" x14ac:dyDescent="0.35">
      <c r="A145" s="127"/>
      <c r="B145" s="155"/>
      <c r="C145" s="155"/>
      <c r="D145" s="155"/>
      <c r="E145" s="155"/>
      <c r="F145" s="155"/>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row>
    <row r="146" spans="1:29" x14ac:dyDescent="0.35">
      <c r="A146" s="127"/>
      <c r="B146" s="155"/>
      <c r="C146" s="155"/>
      <c r="D146" s="155"/>
      <c r="E146" s="155"/>
      <c r="F146" s="155"/>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row>
    <row r="147" spans="1:29" x14ac:dyDescent="0.35">
      <c r="A147" s="165"/>
      <c r="B147" s="164"/>
      <c r="C147" s="164"/>
      <c r="D147" s="164"/>
      <c r="E147" s="164"/>
      <c r="F147" s="164"/>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row>
  </sheetData>
  <mergeCells count="12">
    <mergeCell ref="A76:A89"/>
    <mergeCell ref="A90:A103"/>
    <mergeCell ref="A104:A117"/>
    <mergeCell ref="A118:A131"/>
    <mergeCell ref="A1:AB1"/>
    <mergeCell ref="F4:H4"/>
    <mergeCell ref="I4:AB4"/>
    <mergeCell ref="A20:A33"/>
    <mergeCell ref="A34:A47"/>
    <mergeCell ref="A48:A61"/>
    <mergeCell ref="A62:A75"/>
    <mergeCell ref="D4:E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D481-F0CC-4DA7-B7FE-092CEC644BA3}">
  <dimension ref="A1:AC130"/>
  <sheetViews>
    <sheetView zoomScaleNormal="100" workbookViewId="0">
      <selection sqref="A1:AB1"/>
    </sheetView>
  </sheetViews>
  <sheetFormatPr defaultRowHeight="14.5" x14ac:dyDescent="0.35"/>
  <cols>
    <col min="1" max="1" width="31.7265625" style="6" customWidth="1"/>
    <col min="2" max="2" width="20.7265625" style="7" customWidth="1"/>
    <col min="3" max="3" width="18.81640625" style="7" customWidth="1"/>
    <col min="4" max="4" width="19.81640625" style="7" customWidth="1"/>
    <col min="5" max="5" width="15.7265625" style="7" customWidth="1"/>
    <col min="6" max="6" width="16.7265625" style="7" customWidth="1"/>
    <col min="9" max="9" width="20.7265625" customWidth="1"/>
    <col min="10" max="28" width="6.7265625" customWidth="1"/>
  </cols>
  <sheetData>
    <row r="1" spans="1:29" s="7" customFormat="1" ht="28.15" customHeight="1" thickBot="1" x14ac:dyDescent="0.35">
      <c r="A1" s="233" t="s">
        <v>352</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5"/>
      <c r="AC1" s="155"/>
    </row>
    <row r="2" spans="1:29" s="7" customFormat="1" ht="14" x14ac:dyDescent="0.3">
      <c r="A2" s="127"/>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29" s="7" customFormat="1" ht="18.5" thickBot="1" x14ac:dyDescent="0.45">
      <c r="A3" s="131" t="s">
        <v>353</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row>
    <row r="4" spans="1:29" s="7" customFormat="1" ht="30.25" customHeight="1" x14ac:dyDescent="0.3">
      <c r="A4" s="136" t="s">
        <v>166</v>
      </c>
      <c r="B4" s="137"/>
      <c r="C4" s="138"/>
      <c r="D4" s="236" t="s">
        <v>167</v>
      </c>
      <c r="E4" s="237"/>
      <c r="F4" s="238" t="s">
        <v>168</v>
      </c>
      <c r="G4" s="238"/>
      <c r="H4" s="239"/>
      <c r="I4" s="240" t="s">
        <v>169</v>
      </c>
      <c r="J4" s="241"/>
      <c r="K4" s="241"/>
      <c r="L4" s="241"/>
      <c r="M4" s="241"/>
      <c r="N4" s="241"/>
      <c r="O4" s="241"/>
      <c r="P4" s="241"/>
      <c r="Q4" s="241"/>
      <c r="R4" s="241"/>
      <c r="S4" s="241"/>
      <c r="T4" s="241"/>
      <c r="U4" s="241"/>
      <c r="V4" s="241"/>
      <c r="W4" s="241"/>
      <c r="X4" s="241"/>
      <c r="Y4" s="241"/>
      <c r="Z4" s="241"/>
      <c r="AA4" s="241"/>
      <c r="AB4" s="242"/>
      <c r="AC4" s="155"/>
    </row>
    <row r="5" spans="1:29" s="7" customFormat="1" ht="48" customHeight="1" x14ac:dyDescent="0.3">
      <c r="A5" s="139" t="s">
        <v>170</v>
      </c>
      <c r="B5" s="114" t="s">
        <v>171</v>
      </c>
      <c r="C5" s="123" t="s">
        <v>172</v>
      </c>
      <c r="D5" s="115" t="s">
        <v>173</v>
      </c>
      <c r="E5" s="116" t="s">
        <v>174</v>
      </c>
      <c r="F5" s="117" t="s">
        <v>175</v>
      </c>
      <c r="G5" s="117" t="s">
        <v>176</v>
      </c>
      <c r="H5" s="118" t="s">
        <v>177</v>
      </c>
      <c r="I5" s="117" t="s">
        <v>178</v>
      </c>
      <c r="J5" s="117" t="s">
        <v>179</v>
      </c>
      <c r="K5" s="117" t="s">
        <v>180</v>
      </c>
      <c r="L5" s="117" t="s">
        <v>181</v>
      </c>
      <c r="M5" s="117" t="s">
        <v>182</v>
      </c>
      <c r="N5" s="117" t="s">
        <v>183</v>
      </c>
      <c r="O5" s="117" t="s">
        <v>184</v>
      </c>
      <c r="P5" s="117" t="s">
        <v>185</v>
      </c>
      <c r="Q5" s="117" t="s">
        <v>186</v>
      </c>
      <c r="R5" s="117" t="s">
        <v>187</v>
      </c>
      <c r="S5" s="117" t="s">
        <v>188</v>
      </c>
      <c r="T5" s="117" t="s">
        <v>189</v>
      </c>
      <c r="U5" s="117" t="s">
        <v>190</v>
      </c>
      <c r="V5" s="117" t="s">
        <v>191</v>
      </c>
      <c r="W5" s="117" t="s">
        <v>192</v>
      </c>
      <c r="X5" s="117" t="s">
        <v>193</v>
      </c>
      <c r="Y5" s="117" t="s">
        <v>194</v>
      </c>
      <c r="Z5" s="117" t="s">
        <v>195</v>
      </c>
      <c r="AA5" s="117" t="s">
        <v>196</v>
      </c>
      <c r="AB5" s="140" t="s">
        <v>197</v>
      </c>
      <c r="AC5" s="155"/>
    </row>
    <row r="6" spans="1:29" x14ac:dyDescent="0.35">
      <c r="A6" s="141" t="s">
        <v>198</v>
      </c>
      <c r="B6" s="125">
        <v>620</v>
      </c>
      <c r="C6" s="124">
        <v>3058718</v>
      </c>
      <c r="D6" s="125">
        <v>829906</v>
      </c>
      <c r="E6" s="126">
        <v>651875.78499999992</v>
      </c>
      <c r="F6" s="120">
        <v>1.2729999999999999</v>
      </c>
      <c r="G6" s="120">
        <v>1.27</v>
      </c>
      <c r="H6" s="121">
        <v>1.276</v>
      </c>
      <c r="I6" s="169">
        <v>620</v>
      </c>
      <c r="J6" s="120">
        <v>0.64050000000000007</v>
      </c>
      <c r="K6" s="120">
        <v>0.74150000000000005</v>
      </c>
      <c r="L6" s="120">
        <v>0.82099999999999995</v>
      </c>
      <c r="M6" s="120">
        <v>0.89100000000000001</v>
      </c>
      <c r="N6" s="120">
        <v>0.94499999999999995</v>
      </c>
      <c r="O6" s="120">
        <v>0.98550000000000004</v>
      </c>
      <c r="P6" s="120">
        <v>1.0365</v>
      </c>
      <c r="Q6" s="120">
        <v>1.0805</v>
      </c>
      <c r="R6" s="120">
        <v>1.1280000000000001</v>
      </c>
      <c r="S6" s="120">
        <v>1.1804999999999999</v>
      </c>
      <c r="T6" s="120">
        <v>1.214</v>
      </c>
      <c r="U6" s="120">
        <v>1.2769999999999999</v>
      </c>
      <c r="V6" s="120">
        <v>1.3280000000000001</v>
      </c>
      <c r="W6" s="120">
        <v>1.39</v>
      </c>
      <c r="X6" s="120">
        <v>1.4690000000000001</v>
      </c>
      <c r="Y6" s="120">
        <v>1.5820000000000001</v>
      </c>
      <c r="Z6" s="120">
        <v>1.6719999999999999</v>
      </c>
      <c r="AA6" s="120">
        <v>1.786</v>
      </c>
      <c r="AB6" s="142">
        <v>1.9555</v>
      </c>
      <c r="AC6" s="155"/>
    </row>
    <row r="7" spans="1:29" x14ac:dyDescent="0.35">
      <c r="A7" s="141" t="s">
        <v>199</v>
      </c>
      <c r="B7" s="125">
        <v>1551</v>
      </c>
      <c r="C7" s="124">
        <v>7232694</v>
      </c>
      <c r="D7" s="125">
        <v>1759232</v>
      </c>
      <c r="E7" s="126">
        <v>1693558.9290000007</v>
      </c>
      <c r="F7" s="120">
        <v>1.0389999999999999</v>
      </c>
      <c r="G7" s="120">
        <v>1.0369999999999999</v>
      </c>
      <c r="H7" s="121">
        <v>1.04</v>
      </c>
      <c r="I7" s="169">
        <v>1551</v>
      </c>
      <c r="J7" s="120">
        <v>0.53700000000000003</v>
      </c>
      <c r="K7" s="120">
        <v>0.66800000000000004</v>
      </c>
      <c r="L7" s="120">
        <v>0.73299999999999998</v>
      </c>
      <c r="M7" s="120">
        <v>0.78300000000000003</v>
      </c>
      <c r="N7" s="120">
        <v>0.82699999999999996</v>
      </c>
      <c r="O7" s="120">
        <v>0.86799999999999999</v>
      </c>
      <c r="P7" s="120">
        <v>0.89800000000000002</v>
      </c>
      <c r="Q7" s="120">
        <v>0.93500000000000005</v>
      </c>
      <c r="R7" s="120">
        <v>0.97299999999999998</v>
      </c>
      <c r="S7" s="120">
        <v>1.012</v>
      </c>
      <c r="T7" s="120">
        <v>1.048</v>
      </c>
      <c r="U7" s="120">
        <v>1.087</v>
      </c>
      <c r="V7" s="120">
        <v>1.1339999999999999</v>
      </c>
      <c r="W7" s="120">
        <v>1.1830000000000001</v>
      </c>
      <c r="X7" s="120">
        <v>1.238</v>
      </c>
      <c r="Y7" s="120">
        <v>1.3</v>
      </c>
      <c r="Z7" s="120">
        <v>1.37</v>
      </c>
      <c r="AA7" s="120">
        <v>1.4430000000000001</v>
      </c>
      <c r="AB7" s="142">
        <v>1.583</v>
      </c>
      <c r="AC7" s="155"/>
    </row>
    <row r="8" spans="1:29" x14ac:dyDescent="0.35">
      <c r="A8" s="141" t="s">
        <v>200</v>
      </c>
      <c r="B8" s="125">
        <v>274</v>
      </c>
      <c r="C8" s="124">
        <v>1463642</v>
      </c>
      <c r="D8" s="125">
        <v>275885</v>
      </c>
      <c r="E8" s="126">
        <v>238032.03800000003</v>
      </c>
      <c r="F8" s="120">
        <v>1.159</v>
      </c>
      <c r="G8" s="120">
        <v>1.155</v>
      </c>
      <c r="H8" s="121">
        <v>1.163</v>
      </c>
      <c r="I8" s="169">
        <v>274</v>
      </c>
      <c r="J8" s="120">
        <v>0.49299999999999999</v>
      </c>
      <c r="K8" s="120">
        <v>0.61499999999999999</v>
      </c>
      <c r="L8" s="120">
        <v>0.7</v>
      </c>
      <c r="M8" s="120">
        <v>0.81299999999999994</v>
      </c>
      <c r="N8" s="120">
        <v>0.86799999999999999</v>
      </c>
      <c r="O8" s="120">
        <v>0.92200000000000004</v>
      </c>
      <c r="P8" s="120">
        <v>0.97199999999999998</v>
      </c>
      <c r="Q8" s="120">
        <v>1.006</v>
      </c>
      <c r="R8" s="120">
        <v>1.0509999999999999</v>
      </c>
      <c r="S8" s="120">
        <v>1.0945</v>
      </c>
      <c r="T8" s="120">
        <v>1.133</v>
      </c>
      <c r="U8" s="120">
        <v>1.171</v>
      </c>
      <c r="V8" s="120">
        <v>1.2030000000000001</v>
      </c>
      <c r="W8" s="120">
        <v>1.276</v>
      </c>
      <c r="X8" s="120">
        <v>1.329</v>
      </c>
      <c r="Y8" s="120">
        <v>1.4330000000000001</v>
      </c>
      <c r="Z8" s="120">
        <v>1.5229999999999999</v>
      </c>
      <c r="AA8" s="120">
        <v>1.7250000000000001</v>
      </c>
      <c r="AB8" s="142">
        <v>1.905</v>
      </c>
      <c r="AC8" s="155"/>
    </row>
    <row r="9" spans="1:29" x14ac:dyDescent="0.35">
      <c r="A9" s="141" t="s">
        <v>201</v>
      </c>
      <c r="B9" s="125">
        <v>2109</v>
      </c>
      <c r="C9" s="124">
        <v>21071308</v>
      </c>
      <c r="D9" s="125">
        <v>3929579</v>
      </c>
      <c r="E9" s="126">
        <v>3936059.4710000004</v>
      </c>
      <c r="F9" s="120">
        <v>0.998</v>
      </c>
      <c r="G9" s="120">
        <v>0.997</v>
      </c>
      <c r="H9" s="121">
        <v>0.999</v>
      </c>
      <c r="I9" s="169">
        <v>2109</v>
      </c>
      <c r="J9" s="120">
        <v>0.47</v>
      </c>
      <c r="K9" s="120">
        <v>0.60199999999999998</v>
      </c>
      <c r="L9" s="120">
        <v>0.68899999999999995</v>
      </c>
      <c r="M9" s="120">
        <v>0.751</v>
      </c>
      <c r="N9" s="120">
        <v>0.79</v>
      </c>
      <c r="O9" s="120">
        <v>0.82499999999999996</v>
      </c>
      <c r="P9" s="120">
        <v>0.86899999999999999</v>
      </c>
      <c r="Q9" s="120">
        <v>0.90200000000000002</v>
      </c>
      <c r="R9" s="120">
        <v>0.94199999999999995</v>
      </c>
      <c r="S9" s="120">
        <v>0.97799999999999998</v>
      </c>
      <c r="T9" s="120">
        <v>1.018</v>
      </c>
      <c r="U9" s="120">
        <v>1.06</v>
      </c>
      <c r="V9" s="120">
        <v>1.1040000000000001</v>
      </c>
      <c r="W9" s="120">
        <v>1.147</v>
      </c>
      <c r="X9" s="120">
        <v>1.19</v>
      </c>
      <c r="Y9" s="120">
        <v>1.242</v>
      </c>
      <c r="Z9" s="120">
        <v>1.3009999999999999</v>
      </c>
      <c r="AA9" s="120">
        <v>1.379</v>
      </c>
      <c r="AB9" s="142">
        <v>1.5149999999999999</v>
      </c>
      <c r="AC9" s="155"/>
    </row>
    <row r="10" spans="1:29" x14ac:dyDescent="0.35">
      <c r="A10" s="141" t="s">
        <v>202</v>
      </c>
      <c r="B10" s="125">
        <v>3248</v>
      </c>
      <c r="C10" s="124">
        <v>30838009</v>
      </c>
      <c r="D10" s="125">
        <v>5779131</v>
      </c>
      <c r="E10" s="126">
        <v>5741344.5549999978</v>
      </c>
      <c r="F10" s="120">
        <v>1.0069999999999999</v>
      </c>
      <c r="G10" s="120">
        <v>1.006</v>
      </c>
      <c r="H10" s="121">
        <v>1.0069999999999999</v>
      </c>
      <c r="I10" s="169">
        <v>3248</v>
      </c>
      <c r="J10" s="120">
        <v>0.41799999999999998</v>
      </c>
      <c r="K10" s="120">
        <v>0.56899999999999995</v>
      </c>
      <c r="L10" s="120">
        <v>0.65300000000000002</v>
      </c>
      <c r="M10" s="120">
        <v>0.72099999999999997</v>
      </c>
      <c r="N10" s="120">
        <v>0.78200000000000003</v>
      </c>
      <c r="O10" s="120">
        <v>0.82899999999999996</v>
      </c>
      <c r="P10" s="120">
        <v>0.876</v>
      </c>
      <c r="Q10" s="120">
        <v>0.91500000000000004</v>
      </c>
      <c r="R10" s="120">
        <v>0.95199999999999996</v>
      </c>
      <c r="S10" s="120">
        <v>0.99399999999999999</v>
      </c>
      <c r="T10" s="120">
        <v>1.0349999999999999</v>
      </c>
      <c r="U10" s="120">
        <v>1.08</v>
      </c>
      <c r="V10" s="120">
        <v>1.125</v>
      </c>
      <c r="W10" s="120">
        <v>1.1719999999999999</v>
      </c>
      <c r="X10" s="120">
        <v>1.2170000000000001</v>
      </c>
      <c r="Y10" s="120">
        <v>1.2769999999999999</v>
      </c>
      <c r="Z10" s="120">
        <v>1.345</v>
      </c>
      <c r="AA10" s="120">
        <v>1.43</v>
      </c>
      <c r="AB10" s="142">
        <v>1.5589999999999999</v>
      </c>
      <c r="AC10" s="155"/>
    </row>
    <row r="11" spans="1:29" x14ac:dyDescent="0.35">
      <c r="A11" s="141" t="s">
        <v>203</v>
      </c>
      <c r="B11" s="125">
        <v>942</v>
      </c>
      <c r="C11" s="124">
        <v>9633682</v>
      </c>
      <c r="D11" s="125">
        <v>1401441</v>
      </c>
      <c r="E11" s="126">
        <v>1280483.1340000003</v>
      </c>
      <c r="F11" s="120">
        <v>1.0940000000000001</v>
      </c>
      <c r="G11" s="120">
        <v>1.093</v>
      </c>
      <c r="H11" s="121">
        <v>1.0960000000000001</v>
      </c>
      <c r="I11" s="169">
        <v>942</v>
      </c>
      <c r="J11" s="120">
        <v>0.437</v>
      </c>
      <c r="K11" s="120">
        <v>0.59299999999999997</v>
      </c>
      <c r="L11" s="120">
        <v>0.69199999999999995</v>
      </c>
      <c r="M11" s="120">
        <v>0.74199999999999999</v>
      </c>
      <c r="N11" s="120">
        <v>0.80300000000000005</v>
      </c>
      <c r="O11" s="120">
        <v>0.84899999999999998</v>
      </c>
      <c r="P11" s="120">
        <v>0.89900000000000002</v>
      </c>
      <c r="Q11" s="120">
        <v>0.94499999999999995</v>
      </c>
      <c r="R11" s="120">
        <v>1.0049999999999999</v>
      </c>
      <c r="S11" s="120">
        <v>1.0549999999999999</v>
      </c>
      <c r="T11" s="120">
        <v>1.099</v>
      </c>
      <c r="U11" s="120">
        <v>1.149</v>
      </c>
      <c r="V11" s="120">
        <v>1.2030000000000001</v>
      </c>
      <c r="W11" s="120">
        <v>1.2470000000000001</v>
      </c>
      <c r="X11" s="120">
        <v>1.3049999999999999</v>
      </c>
      <c r="Y11" s="120">
        <v>1.3680000000000001</v>
      </c>
      <c r="Z11" s="120">
        <v>1.4470000000000001</v>
      </c>
      <c r="AA11" s="120">
        <v>1.5569999999999999</v>
      </c>
      <c r="AB11" s="142">
        <v>1.76</v>
      </c>
      <c r="AC11" s="155"/>
    </row>
    <row r="12" spans="1:29" x14ac:dyDescent="0.35">
      <c r="A12" s="141" t="s">
        <v>204</v>
      </c>
      <c r="B12" s="125">
        <v>1330</v>
      </c>
      <c r="C12" s="124">
        <v>11568759</v>
      </c>
      <c r="D12" s="125">
        <v>2087519</v>
      </c>
      <c r="E12" s="126">
        <v>2050525.9469999976</v>
      </c>
      <c r="F12" s="120">
        <v>1.018</v>
      </c>
      <c r="G12" s="120">
        <v>1.0169999999999999</v>
      </c>
      <c r="H12" s="121">
        <v>1.0189999999999999</v>
      </c>
      <c r="I12" s="169">
        <v>1330</v>
      </c>
      <c r="J12" s="120">
        <v>0.432</v>
      </c>
      <c r="K12" s="120">
        <v>0.55600000000000005</v>
      </c>
      <c r="L12" s="120">
        <v>0.64</v>
      </c>
      <c r="M12" s="120">
        <v>0.70849999999999991</v>
      </c>
      <c r="N12" s="120">
        <v>0.77700000000000002</v>
      </c>
      <c r="O12" s="120">
        <v>0.82299999999999995</v>
      </c>
      <c r="P12" s="120">
        <v>0.871</v>
      </c>
      <c r="Q12" s="120">
        <v>0.92500000000000004</v>
      </c>
      <c r="R12" s="120">
        <v>0.97299999999999998</v>
      </c>
      <c r="S12" s="120">
        <v>1.0189999999999999</v>
      </c>
      <c r="T12" s="120">
        <v>1.0529999999999999</v>
      </c>
      <c r="U12" s="120">
        <v>1.0994999999999999</v>
      </c>
      <c r="V12" s="120">
        <v>1.1399999999999999</v>
      </c>
      <c r="W12" s="120">
        <v>1.1910000000000001</v>
      </c>
      <c r="X12" s="120">
        <v>1.2450000000000001</v>
      </c>
      <c r="Y12" s="120">
        <v>1.3225</v>
      </c>
      <c r="Z12" s="120">
        <v>1.407</v>
      </c>
      <c r="AA12" s="120">
        <v>1.5345</v>
      </c>
      <c r="AB12" s="142">
        <v>1.68</v>
      </c>
      <c r="AC12" s="155"/>
    </row>
    <row r="13" spans="1:29" ht="28.5" thickBot="1" x14ac:dyDescent="0.4">
      <c r="A13" s="143" t="s">
        <v>205</v>
      </c>
      <c r="B13" s="146">
        <v>344</v>
      </c>
      <c r="C13" s="145">
        <v>3171797</v>
      </c>
      <c r="D13" s="146">
        <v>729926</v>
      </c>
      <c r="E13" s="147">
        <v>665282.72700000007</v>
      </c>
      <c r="F13" s="148">
        <v>1.097</v>
      </c>
      <c r="G13" s="148">
        <v>1.095</v>
      </c>
      <c r="H13" s="149">
        <v>1.1000000000000001</v>
      </c>
      <c r="I13" s="170">
        <v>344</v>
      </c>
      <c r="J13" s="148">
        <v>0.52800000000000002</v>
      </c>
      <c r="K13" s="148">
        <v>0.622</v>
      </c>
      <c r="L13" s="148">
        <v>0.69</v>
      </c>
      <c r="M13" s="148">
        <v>0.76</v>
      </c>
      <c r="N13" s="148">
        <v>0.79900000000000004</v>
      </c>
      <c r="O13" s="148">
        <v>0.82499999999999996</v>
      </c>
      <c r="P13" s="148">
        <v>0.872</v>
      </c>
      <c r="Q13" s="148">
        <v>0.90300000000000002</v>
      </c>
      <c r="R13" s="148">
        <v>0.94299999999999995</v>
      </c>
      <c r="S13" s="148">
        <v>0.99899999999999989</v>
      </c>
      <c r="T13" s="148">
        <v>1.0620000000000001</v>
      </c>
      <c r="U13" s="148">
        <v>1.0920000000000001</v>
      </c>
      <c r="V13" s="148">
        <v>1.1479999999999999</v>
      </c>
      <c r="W13" s="148">
        <v>1.232</v>
      </c>
      <c r="X13" s="148">
        <v>1.304</v>
      </c>
      <c r="Y13" s="148">
        <v>1.4690000000000001</v>
      </c>
      <c r="Z13" s="148">
        <v>1.593</v>
      </c>
      <c r="AA13" s="148">
        <v>1.827</v>
      </c>
      <c r="AB13" s="151">
        <v>2.3519999999999999</v>
      </c>
      <c r="AC13" s="155"/>
    </row>
    <row r="14" spans="1:29" ht="13" customHeight="1" x14ac:dyDescent="0.35">
      <c r="A14" s="132" t="s">
        <v>354</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96"/>
    </row>
    <row r="15" spans="1:29" ht="13" customHeight="1" x14ac:dyDescent="0.35">
      <c r="A15" s="134" t="s">
        <v>355</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96"/>
    </row>
    <row r="16" spans="1:29" ht="13" customHeight="1" x14ac:dyDescent="0.35">
      <c r="A16" s="134" t="s">
        <v>207</v>
      </c>
      <c r="B16" s="133"/>
      <c r="C16" s="133"/>
      <c r="D16" s="133"/>
      <c r="E16" s="133"/>
      <c r="F16" s="133"/>
      <c r="G16" s="96"/>
      <c r="H16" s="96"/>
      <c r="I16" s="96"/>
      <c r="J16" s="154"/>
      <c r="K16" s="96"/>
      <c r="L16" s="96"/>
      <c r="M16" s="96"/>
      <c r="N16" s="96"/>
      <c r="O16" s="96"/>
      <c r="P16" s="96"/>
      <c r="Q16" s="96"/>
      <c r="R16" s="96"/>
      <c r="S16" s="96"/>
      <c r="T16" s="96"/>
      <c r="U16" s="96"/>
      <c r="V16" s="96"/>
      <c r="W16" s="96"/>
      <c r="X16" s="96"/>
      <c r="Y16" s="96"/>
      <c r="Z16" s="96"/>
      <c r="AA16" s="96"/>
      <c r="AB16" s="96"/>
      <c r="AC16" s="96"/>
    </row>
    <row r="17" spans="1:29" x14ac:dyDescent="0.35">
      <c r="A17" s="127"/>
      <c r="B17" s="155"/>
      <c r="C17" s="155"/>
      <c r="D17" s="155"/>
      <c r="E17" s="155"/>
      <c r="F17" s="155"/>
      <c r="G17" s="96"/>
      <c r="H17" s="96"/>
      <c r="I17" s="96"/>
      <c r="J17" s="96"/>
      <c r="K17" s="96"/>
      <c r="L17" s="96"/>
      <c r="M17" s="96"/>
      <c r="N17" s="96"/>
      <c r="O17" s="96"/>
      <c r="P17" s="96"/>
      <c r="Q17" s="96"/>
      <c r="R17" s="96"/>
      <c r="S17" s="96"/>
      <c r="T17" s="96"/>
      <c r="U17" s="96"/>
      <c r="V17" s="96"/>
      <c r="W17" s="96"/>
      <c r="X17" s="96"/>
      <c r="Y17" s="96"/>
      <c r="Z17" s="96"/>
      <c r="AA17" s="96"/>
      <c r="AB17" s="96"/>
      <c r="AC17" s="96"/>
    </row>
    <row r="18" spans="1:29" ht="34.5" customHeight="1" thickBot="1" x14ac:dyDescent="0.4">
      <c r="A18" s="246" t="s">
        <v>356</v>
      </c>
      <c r="B18" s="246"/>
      <c r="C18" s="246"/>
      <c r="D18" s="246"/>
      <c r="E18" s="246"/>
      <c r="F18" s="246"/>
      <c r="G18" s="96"/>
      <c r="H18" s="96"/>
      <c r="I18" s="96"/>
      <c r="J18" s="96"/>
      <c r="K18" s="96"/>
      <c r="L18" s="96"/>
      <c r="M18" s="96"/>
      <c r="N18" s="96"/>
      <c r="O18" s="96"/>
      <c r="P18" s="96"/>
      <c r="Q18" s="96"/>
      <c r="R18" s="96"/>
      <c r="S18" s="96"/>
      <c r="T18" s="96"/>
      <c r="U18" s="96"/>
      <c r="V18" s="96"/>
      <c r="W18" s="96"/>
      <c r="X18" s="96"/>
      <c r="Y18" s="96"/>
      <c r="Z18" s="96"/>
      <c r="AA18" s="96"/>
      <c r="AB18" s="96"/>
      <c r="AC18" s="96"/>
    </row>
    <row r="19" spans="1:29" ht="43" thickBot="1" x14ac:dyDescent="0.4">
      <c r="A19" s="99" t="s">
        <v>209</v>
      </c>
      <c r="B19" s="100" t="s">
        <v>273</v>
      </c>
      <c r="C19" s="100" t="s">
        <v>241</v>
      </c>
      <c r="D19" s="100" t="s">
        <v>242</v>
      </c>
      <c r="E19" s="113" t="s">
        <v>211</v>
      </c>
      <c r="F19" s="107" t="s">
        <v>212</v>
      </c>
      <c r="G19" s="96"/>
      <c r="H19" s="96"/>
      <c r="I19" s="96"/>
      <c r="J19" s="96"/>
      <c r="K19" s="96"/>
      <c r="L19" s="96"/>
      <c r="M19" s="96"/>
      <c r="N19" s="96"/>
      <c r="O19" s="96"/>
      <c r="P19" s="96"/>
      <c r="Q19" s="96"/>
      <c r="R19" s="96"/>
      <c r="S19" s="96"/>
      <c r="T19" s="96"/>
      <c r="U19" s="96"/>
      <c r="V19" s="96"/>
      <c r="W19" s="96"/>
      <c r="X19" s="96"/>
      <c r="Y19" s="96"/>
      <c r="Z19" s="96"/>
      <c r="AA19" s="96"/>
      <c r="AB19" s="96"/>
      <c r="AC19" s="96"/>
    </row>
    <row r="20" spans="1:29" ht="32.25" customHeight="1" x14ac:dyDescent="0.35">
      <c r="A20" s="243" t="s">
        <v>243</v>
      </c>
      <c r="B20" s="103" t="s">
        <v>216</v>
      </c>
      <c r="C20" s="103" t="s">
        <v>245</v>
      </c>
      <c r="D20" s="91" t="s">
        <v>249</v>
      </c>
      <c r="E20" s="108">
        <v>362404</v>
      </c>
      <c r="F20" s="104">
        <v>44.47</v>
      </c>
      <c r="G20" s="96"/>
      <c r="H20" s="96"/>
      <c r="I20" s="59" t="s">
        <v>170</v>
      </c>
      <c r="J20" s="63" t="s">
        <v>245</v>
      </c>
      <c r="K20" s="63" t="s">
        <v>275</v>
      </c>
      <c r="L20" s="63" t="s">
        <v>357</v>
      </c>
      <c r="M20" s="96"/>
      <c r="N20" s="96"/>
      <c r="O20" s="96"/>
      <c r="P20" s="96"/>
      <c r="Q20" s="96"/>
      <c r="R20" s="96"/>
      <c r="S20" s="96"/>
      <c r="T20" s="96"/>
      <c r="U20" s="96"/>
      <c r="V20" s="96"/>
      <c r="W20" s="96"/>
      <c r="X20" s="96"/>
      <c r="Y20" s="96"/>
      <c r="Z20" s="96"/>
      <c r="AA20" s="96"/>
      <c r="AB20" s="96"/>
      <c r="AC20" s="96"/>
    </row>
    <row r="21" spans="1:29" ht="28" x14ac:dyDescent="0.35">
      <c r="A21" s="244"/>
      <c r="B21" s="101" t="s">
        <v>217</v>
      </c>
      <c r="C21" s="101" t="s">
        <v>245</v>
      </c>
      <c r="D21" s="109" t="s">
        <v>253</v>
      </c>
      <c r="E21" s="110">
        <v>350630</v>
      </c>
      <c r="F21" s="105">
        <v>43.03</v>
      </c>
      <c r="G21" s="96"/>
      <c r="H21" s="96"/>
      <c r="I21" s="60" t="s">
        <v>198</v>
      </c>
      <c r="J21" s="70">
        <f>SUM(F20:F21,F25:F26,F28)</f>
        <v>89.25</v>
      </c>
      <c r="K21" s="70">
        <f>SUM(F22,F24,F27)</f>
        <v>7.72</v>
      </c>
      <c r="L21" s="70">
        <f>SUM(F23)</f>
        <v>3.04</v>
      </c>
      <c r="M21" s="96"/>
      <c r="N21" s="96"/>
      <c r="O21" s="96"/>
      <c r="P21" s="96"/>
      <c r="Q21" s="96"/>
      <c r="R21" s="96"/>
      <c r="S21" s="96"/>
      <c r="T21" s="96"/>
      <c r="U21" s="96"/>
      <c r="V21" s="96"/>
      <c r="W21" s="96"/>
      <c r="X21" s="96"/>
      <c r="Y21" s="96"/>
      <c r="Z21" s="96"/>
      <c r="AA21" s="96"/>
      <c r="AB21" s="96"/>
      <c r="AC21" s="96"/>
    </row>
    <row r="22" spans="1:29" ht="15.5" x14ac:dyDescent="0.35">
      <c r="A22" s="244"/>
      <c r="B22" s="101" t="s">
        <v>234</v>
      </c>
      <c r="C22" s="101" t="s">
        <v>275</v>
      </c>
      <c r="D22" s="101" t="s">
        <v>244</v>
      </c>
      <c r="E22" s="110">
        <v>40660</v>
      </c>
      <c r="F22" s="105">
        <v>4.99</v>
      </c>
      <c r="G22" s="96"/>
      <c r="H22" s="96"/>
      <c r="I22" s="60" t="s">
        <v>250</v>
      </c>
      <c r="J22" s="70">
        <f>SUM(F32:F33,F37:F38,F40:F42)</f>
        <v>88.350000000000009</v>
      </c>
      <c r="K22" s="70">
        <f>SUM(F34,F36,F39)</f>
        <v>7.9899999999999993</v>
      </c>
      <c r="L22" s="70">
        <f>SUM(F35)</f>
        <v>3.67</v>
      </c>
      <c r="M22" s="96"/>
      <c r="N22" s="96"/>
      <c r="O22" s="96"/>
      <c r="P22" s="96"/>
      <c r="Q22" s="96"/>
      <c r="R22" s="96"/>
      <c r="S22" s="96"/>
      <c r="T22" s="96"/>
      <c r="U22" s="96"/>
      <c r="V22" s="96"/>
      <c r="W22" s="96"/>
      <c r="X22" s="96"/>
      <c r="Y22" s="96"/>
      <c r="Z22" s="96"/>
      <c r="AA22" s="96"/>
      <c r="AB22" s="96"/>
      <c r="AC22" s="96"/>
    </row>
    <row r="23" spans="1:29" ht="15.5" x14ac:dyDescent="0.35">
      <c r="A23" s="244"/>
      <c r="B23" s="101" t="s">
        <v>358</v>
      </c>
      <c r="C23" s="101" t="s">
        <v>357</v>
      </c>
      <c r="D23" s="101" t="s">
        <v>244</v>
      </c>
      <c r="E23" s="110">
        <v>24770</v>
      </c>
      <c r="F23" s="105">
        <v>3.04</v>
      </c>
      <c r="G23" s="96"/>
      <c r="H23" s="96"/>
      <c r="I23" s="60" t="s">
        <v>200</v>
      </c>
      <c r="J23" s="70">
        <f>SUM(F44:F45,F49:F50,F52)</f>
        <v>85.410000000000011</v>
      </c>
      <c r="K23" s="70">
        <f>SUM(F47:F48,F51)</f>
        <v>9.0499999999999989</v>
      </c>
      <c r="L23" s="70">
        <f>SUM(F46)</f>
        <v>5.54</v>
      </c>
      <c r="M23" s="96"/>
      <c r="N23" s="96"/>
      <c r="O23" s="96"/>
      <c r="P23" s="96"/>
      <c r="Q23" s="96"/>
      <c r="R23" s="96"/>
      <c r="S23" s="96"/>
      <c r="T23" s="96"/>
      <c r="U23" s="96"/>
      <c r="V23" s="96"/>
      <c r="W23" s="96"/>
      <c r="X23" s="96"/>
      <c r="Y23" s="96"/>
      <c r="Z23" s="96"/>
      <c r="AA23" s="96"/>
      <c r="AB23" s="96"/>
      <c r="AC23" s="96"/>
    </row>
    <row r="24" spans="1:29" ht="15.5" x14ac:dyDescent="0.35">
      <c r="A24" s="244"/>
      <c r="B24" s="101" t="s">
        <v>276</v>
      </c>
      <c r="C24" s="101" t="s">
        <v>275</v>
      </c>
      <c r="D24" s="101" t="s">
        <v>244</v>
      </c>
      <c r="E24" s="110">
        <v>20578</v>
      </c>
      <c r="F24" s="105">
        <v>2.5299999999999998</v>
      </c>
      <c r="G24" s="96"/>
      <c r="H24" s="96"/>
      <c r="I24" s="60" t="s">
        <v>201</v>
      </c>
      <c r="J24" s="70">
        <f>SUM(F56:F57,F61:F63)</f>
        <v>83.98</v>
      </c>
      <c r="K24" s="70">
        <f>SUM(F58:F59,F64)</f>
        <v>13.260000000000002</v>
      </c>
      <c r="L24" s="70">
        <f>SUM(F60)</f>
        <v>2.77</v>
      </c>
      <c r="M24" s="96"/>
      <c r="N24" s="96"/>
      <c r="O24" s="96"/>
      <c r="P24" s="96"/>
      <c r="Q24" s="96"/>
      <c r="R24" s="96"/>
      <c r="S24" s="96"/>
      <c r="T24" s="96"/>
      <c r="U24" s="96"/>
      <c r="V24" s="96"/>
      <c r="W24" s="96"/>
      <c r="X24" s="96"/>
      <c r="Y24" s="96"/>
      <c r="Z24" s="96"/>
      <c r="AA24" s="96"/>
      <c r="AB24" s="96"/>
      <c r="AC24" s="96"/>
    </row>
    <row r="25" spans="1:29" ht="28" x14ac:dyDescent="0.35">
      <c r="A25" s="244"/>
      <c r="B25" s="101" t="s">
        <v>252</v>
      </c>
      <c r="C25" s="101" t="s">
        <v>245</v>
      </c>
      <c r="D25" s="109" t="s">
        <v>253</v>
      </c>
      <c r="E25" s="110">
        <v>10078</v>
      </c>
      <c r="F25" s="105">
        <v>1.24</v>
      </c>
      <c r="G25" s="96"/>
      <c r="H25" s="96"/>
      <c r="I25" s="60" t="s">
        <v>255</v>
      </c>
      <c r="J25" s="70">
        <f>SUM(F68:F69,F73:F75)</f>
        <v>82.97999999999999</v>
      </c>
      <c r="K25" s="70">
        <f>SUM(F70:F71,F76)</f>
        <v>13.18</v>
      </c>
      <c r="L25" s="70">
        <f>F72</f>
        <v>3.83</v>
      </c>
      <c r="M25" s="96"/>
      <c r="N25" s="96"/>
      <c r="O25" s="96"/>
      <c r="P25" s="96"/>
      <c r="Q25" s="96"/>
      <c r="R25" s="96"/>
      <c r="S25" s="96"/>
      <c r="T25" s="96"/>
      <c r="U25" s="96"/>
      <c r="V25" s="96"/>
      <c r="W25" s="96"/>
      <c r="X25" s="96"/>
      <c r="Y25" s="96"/>
      <c r="Z25" s="96"/>
      <c r="AA25" s="96"/>
      <c r="AB25" s="96"/>
      <c r="AC25" s="96"/>
    </row>
    <row r="26" spans="1:29" ht="28" x14ac:dyDescent="0.35">
      <c r="A26" s="244"/>
      <c r="B26" s="101" t="s">
        <v>278</v>
      </c>
      <c r="C26" s="101" t="s">
        <v>245</v>
      </c>
      <c r="D26" s="109" t="s">
        <v>253</v>
      </c>
      <c r="E26" s="110">
        <v>3017</v>
      </c>
      <c r="F26" s="105">
        <v>0.37</v>
      </c>
      <c r="G26" s="96"/>
      <c r="H26" s="96"/>
      <c r="I26" s="60" t="s">
        <v>203</v>
      </c>
      <c r="J26" s="70">
        <f>SUM(F80:F81,F85:F87)</f>
        <v>78.66</v>
      </c>
      <c r="K26" s="70">
        <f>SUM(F82:F83,F88)</f>
        <v>15.780000000000001</v>
      </c>
      <c r="L26" s="70">
        <v>5.6</v>
      </c>
      <c r="M26" s="96"/>
      <c r="N26" s="96"/>
      <c r="O26" s="96"/>
      <c r="P26" s="96"/>
      <c r="Q26" s="96"/>
      <c r="R26" s="96"/>
      <c r="S26" s="96"/>
      <c r="T26" s="96"/>
      <c r="U26" s="96"/>
      <c r="V26" s="96"/>
      <c r="W26" s="96"/>
      <c r="X26" s="96"/>
      <c r="Y26" s="96"/>
      <c r="Z26" s="96"/>
      <c r="AA26" s="96"/>
      <c r="AB26" s="96"/>
      <c r="AC26" s="96"/>
    </row>
    <row r="27" spans="1:29" ht="15.5" x14ac:dyDescent="0.35">
      <c r="A27" s="244"/>
      <c r="B27" s="101" t="s">
        <v>281</v>
      </c>
      <c r="C27" s="109" t="s">
        <v>275</v>
      </c>
      <c r="D27" s="109" t="s">
        <v>244</v>
      </c>
      <c r="E27" s="110">
        <v>1590</v>
      </c>
      <c r="F27" s="105">
        <v>0.2</v>
      </c>
      <c r="G27" s="96"/>
      <c r="H27" s="96"/>
      <c r="I27" s="60" t="s">
        <v>204</v>
      </c>
      <c r="J27" s="70">
        <f>SUM(F92:F93,F97:F99)</f>
        <v>87.3</v>
      </c>
      <c r="K27" s="70">
        <f>SUM(F94:F95,F100)</f>
        <v>10.049999999999999</v>
      </c>
      <c r="L27" s="70">
        <v>2.7</v>
      </c>
      <c r="M27" s="96"/>
      <c r="N27" s="96"/>
      <c r="O27" s="96"/>
      <c r="P27" s="96"/>
      <c r="Q27" s="96"/>
      <c r="R27" s="96"/>
      <c r="S27" s="96"/>
      <c r="T27" s="96"/>
      <c r="U27" s="96"/>
      <c r="V27" s="96"/>
      <c r="W27" s="96"/>
      <c r="X27" s="96"/>
      <c r="Y27" s="96"/>
      <c r="Z27" s="96"/>
      <c r="AA27" s="96"/>
      <c r="AB27" s="96"/>
      <c r="AC27" s="96"/>
    </row>
    <row r="28" spans="1:29" ht="28" x14ac:dyDescent="0.35">
      <c r="A28" s="244"/>
      <c r="B28" s="101" t="s">
        <v>282</v>
      </c>
      <c r="C28" s="101" t="s">
        <v>245</v>
      </c>
      <c r="D28" s="109" t="s">
        <v>253</v>
      </c>
      <c r="E28" s="110">
        <v>1145</v>
      </c>
      <c r="F28" s="105">
        <v>0.14000000000000001</v>
      </c>
      <c r="G28" s="96"/>
      <c r="H28" s="96"/>
      <c r="I28" s="60" t="s">
        <v>259</v>
      </c>
      <c r="J28" s="70">
        <f>SUM(F104:F105,F108,F110:F111)</f>
        <v>70.14</v>
      </c>
      <c r="K28" s="70">
        <f>SUM(F106:F107,F112)</f>
        <v>28.230000000000004</v>
      </c>
      <c r="L28" s="70">
        <v>1.6</v>
      </c>
      <c r="M28" s="96"/>
      <c r="N28" s="96"/>
      <c r="O28" s="96"/>
      <c r="P28" s="96"/>
      <c r="Q28" s="96"/>
      <c r="R28" s="96"/>
      <c r="S28" s="96"/>
      <c r="T28" s="96"/>
      <c r="U28" s="96"/>
      <c r="V28" s="96"/>
      <c r="W28" s="96"/>
      <c r="X28" s="96"/>
      <c r="Y28" s="96"/>
      <c r="Z28" s="96"/>
      <c r="AA28" s="96"/>
      <c r="AB28" s="96"/>
      <c r="AC28" s="96"/>
    </row>
    <row r="29" spans="1:29" ht="28" x14ac:dyDescent="0.35">
      <c r="A29" s="244"/>
      <c r="B29" s="101" t="s">
        <v>284</v>
      </c>
      <c r="C29" s="101" t="s">
        <v>245</v>
      </c>
      <c r="D29" s="109" t="s">
        <v>253</v>
      </c>
      <c r="E29" s="110">
        <v>4</v>
      </c>
      <c r="F29" s="105">
        <v>0</v>
      </c>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8" x14ac:dyDescent="0.35">
      <c r="A30" s="244"/>
      <c r="B30" s="101" t="s">
        <v>286</v>
      </c>
      <c r="C30" s="101" t="s">
        <v>245</v>
      </c>
      <c r="D30" s="109" t="s">
        <v>253</v>
      </c>
      <c r="E30" s="110">
        <v>0</v>
      </c>
      <c r="F30" s="105">
        <v>0</v>
      </c>
      <c r="G30" s="96"/>
      <c r="H30" s="96"/>
      <c r="I30" s="96"/>
      <c r="J30" s="96"/>
      <c r="K30" s="96"/>
      <c r="L30" s="96"/>
      <c r="M30" s="96"/>
      <c r="N30" s="96"/>
      <c r="O30" s="96"/>
      <c r="P30" s="96"/>
      <c r="Q30" s="96"/>
      <c r="R30" s="96"/>
      <c r="S30" s="96"/>
      <c r="T30" s="96"/>
      <c r="U30" s="96"/>
      <c r="V30" s="96"/>
      <c r="W30" s="96"/>
      <c r="X30" s="96"/>
      <c r="Y30" s="96"/>
      <c r="Z30" s="96"/>
      <c r="AA30" s="96"/>
      <c r="AB30" s="96"/>
      <c r="AC30" s="96"/>
    </row>
    <row r="31" spans="1:29" ht="15" thickBot="1" x14ac:dyDescent="0.4">
      <c r="A31" s="245"/>
      <c r="B31" s="102" t="s">
        <v>287</v>
      </c>
      <c r="C31" s="102" t="s">
        <v>275</v>
      </c>
      <c r="D31" s="102" t="s">
        <v>244</v>
      </c>
      <c r="E31" s="112">
        <v>0</v>
      </c>
      <c r="F31" s="106">
        <v>0</v>
      </c>
      <c r="G31" s="96"/>
      <c r="H31" s="96"/>
      <c r="I31" s="96"/>
      <c r="J31" s="96"/>
      <c r="K31" s="96"/>
      <c r="L31" s="96"/>
      <c r="M31" s="96"/>
      <c r="N31" s="96"/>
      <c r="O31" s="96"/>
      <c r="P31" s="96"/>
      <c r="Q31" s="96"/>
      <c r="R31" s="96"/>
      <c r="S31" s="96"/>
      <c r="T31" s="96"/>
      <c r="U31" s="96"/>
      <c r="V31" s="96"/>
      <c r="W31" s="96"/>
      <c r="X31" s="96"/>
      <c r="Y31" s="96"/>
      <c r="Z31" s="96"/>
      <c r="AA31" s="96"/>
      <c r="AB31" s="96"/>
      <c r="AC31" s="96"/>
    </row>
    <row r="32" spans="1:29" ht="28" x14ac:dyDescent="0.35">
      <c r="A32" s="247" t="s">
        <v>359</v>
      </c>
      <c r="B32" s="103" t="s">
        <v>217</v>
      </c>
      <c r="C32" s="103" t="s">
        <v>245</v>
      </c>
      <c r="D32" s="91" t="s">
        <v>253</v>
      </c>
      <c r="E32" s="108">
        <v>791861</v>
      </c>
      <c r="F32" s="104">
        <v>45.88</v>
      </c>
      <c r="G32" s="96"/>
      <c r="H32" s="96"/>
      <c r="I32" s="96"/>
      <c r="J32" s="96"/>
      <c r="K32" s="96"/>
      <c r="L32" s="96"/>
      <c r="M32" s="96"/>
      <c r="N32" s="96"/>
      <c r="O32" s="96"/>
      <c r="P32" s="96"/>
      <c r="Q32" s="96"/>
      <c r="R32" s="96"/>
      <c r="S32" s="96"/>
      <c r="T32" s="96"/>
      <c r="U32" s="96"/>
      <c r="V32" s="96"/>
      <c r="W32" s="96"/>
      <c r="X32" s="96"/>
      <c r="Y32" s="96"/>
      <c r="Z32" s="96"/>
      <c r="AA32" s="96"/>
      <c r="AB32" s="96"/>
      <c r="AC32" s="96"/>
    </row>
    <row r="33" spans="1:29" ht="28" x14ac:dyDescent="0.35">
      <c r="A33" s="248"/>
      <c r="B33" s="101" t="s">
        <v>216</v>
      </c>
      <c r="C33" s="101" t="s">
        <v>245</v>
      </c>
      <c r="D33" s="109" t="s">
        <v>249</v>
      </c>
      <c r="E33" s="110">
        <v>702101</v>
      </c>
      <c r="F33" s="105">
        <v>40.68</v>
      </c>
      <c r="G33" s="96"/>
      <c r="H33" s="96"/>
      <c r="I33" s="96"/>
      <c r="J33" s="96"/>
      <c r="K33" s="96"/>
      <c r="L33" s="96"/>
      <c r="M33" s="96"/>
      <c r="N33" s="96"/>
      <c r="O33" s="96"/>
      <c r="P33" s="96"/>
      <c r="Q33" s="96"/>
      <c r="R33" s="96"/>
      <c r="S33" s="96"/>
      <c r="T33" s="96"/>
      <c r="U33" s="96"/>
      <c r="V33" s="96"/>
      <c r="W33" s="96"/>
      <c r="X33" s="96"/>
      <c r="Y33" s="96"/>
      <c r="Z33" s="96"/>
      <c r="AA33" s="96"/>
      <c r="AB33" s="96"/>
      <c r="AC33" s="96"/>
    </row>
    <row r="34" spans="1:29" x14ac:dyDescent="0.35">
      <c r="A34" s="248"/>
      <c r="B34" s="101" t="s">
        <v>234</v>
      </c>
      <c r="C34" s="101" t="s">
        <v>275</v>
      </c>
      <c r="D34" s="101" t="s">
        <v>244</v>
      </c>
      <c r="E34" s="110">
        <v>100096</v>
      </c>
      <c r="F34" s="105">
        <v>5.8</v>
      </c>
      <c r="G34" s="96"/>
      <c r="H34" s="96"/>
      <c r="I34" s="96"/>
      <c r="J34" s="96"/>
      <c r="K34" s="96"/>
      <c r="L34" s="96"/>
      <c r="M34" s="96"/>
      <c r="N34" s="96"/>
      <c r="O34" s="96"/>
      <c r="P34" s="96"/>
      <c r="Q34" s="96"/>
      <c r="R34" s="96"/>
      <c r="S34" s="96"/>
      <c r="T34" s="96"/>
      <c r="U34" s="96"/>
      <c r="V34" s="96"/>
      <c r="W34" s="96"/>
      <c r="X34" s="96"/>
      <c r="Y34" s="96"/>
      <c r="Z34" s="96"/>
      <c r="AA34" s="96"/>
      <c r="AB34" s="96"/>
      <c r="AC34" s="96"/>
    </row>
    <row r="35" spans="1:29" x14ac:dyDescent="0.35">
      <c r="A35" s="248"/>
      <c r="B35" s="101" t="s">
        <v>358</v>
      </c>
      <c r="C35" s="101" t="s">
        <v>357</v>
      </c>
      <c r="D35" s="101" t="s">
        <v>244</v>
      </c>
      <c r="E35" s="110">
        <v>63403</v>
      </c>
      <c r="F35" s="105">
        <v>3.67</v>
      </c>
      <c r="G35" s="96"/>
      <c r="H35" s="96"/>
      <c r="I35" s="96"/>
      <c r="J35" s="96"/>
      <c r="K35" s="96"/>
      <c r="L35" s="96"/>
      <c r="M35" s="96"/>
      <c r="N35" s="96"/>
      <c r="O35" s="96"/>
      <c r="P35" s="96"/>
      <c r="Q35" s="96"/>
      <c r="R35" s="96"/>
      <c r="S35" s="96"/>
      <c r="T35" s="96"/>
      <c r="U35" s="96"/>
      <c r="V35" s="96"/>
      <c r="W35" s="96"/>
      <c r="X35" s="96"/>
      <c r="Y35" s="96"/>
      <c r="Z35" s="96"/>
      <c r="AA35" s="96"/>
      <c r="AB35" s="96"/>
      <c r="AC35" s="96"/>
    </row>
    <row r="36" spans="1:29" x14ac:dyDescent="0.35">
      <c r="A36" s="248"/>
      <c r="B36" s="101" t="s">
        <v>276</v>
      </c>
      <c r="C36" s="101" t="s">
        <v>275</v>
      </c>
      <c r="D36" s="101" t="s">
        <v>244</v>
      </c>
      <c r="E36" s="110">
        <v>35349</v>
      </c>
      <c r="F36" s="105">
        <v>2.0499999999999998</v>
      </c>
      <c r="G36" s="96"/>
      <c r="H36" s="96"/>
      <c r="I36" s="96"/>
      <c r="J36" s="96"/>
      <c r="K36" s="96"/>
      <c r="L36" s="96"/>
      <c r="M36" s="96"/>
      <c r="N36" s="96"/>
      <c r="O36" s="96"/>
      <c r="P36" s="96"/>
      <c r="Q36" s="96"/>
      <c r="R36" s="96"/>
      <c r="S36" s="96"/>
      <c r="T36" s="96"/>
      <c r="U36" s="96"/>
      <c r="V36" s="96"/>
      <c r="W36" s="96"/>
      <c r="X36" s="96"/>
      <c r="Y36" s="96"/>
      <c r="Z36" s="96"/>
      <c r="AA36" s="96"/>
      <c r="AB36" s="96"/>
      <c r="AC36" s="96"/>
    </row>
    <row r="37" spans="1:29" ht="28" x14ac:dyDescent="0.35">
      <c r="A37" s="248"/>
      <c r="B37" s="101" t="s">
        <v>252</v>
      </c>
      <c r="C37" s="101" t="s">
        <v>245</v>
      </c>
      <c r="D37" s="109" t="s">
        <v>253</v>
      </c>
      <c r="E37" s="110">
        <v>19125</v>
      </c>
      <c r="F37" s="105">
        <v>1.1100000000000001</v>
      </c>
      <c r="G37" s="96"/>
      <c r="H37" s="96"/>
      <c r="I37" s="96"/>
      <c r="J37" s="96"/>
      <c r="K37" s="96"/>
      <c r="L37" s="96"/>
      <c r="M37" s="96"/>
      <c r="N37" s="96"/>
      <c r="O37" s="96"/>
      <c r="P37" s="96"/>
      <c r="Q37" s="96"/>
      <c r="R37" s="96"/>
      <c r="S37" s="96"/>
      <c r="T37" s="96"/>
      <c r="U37" s="96"/>
      <c r="V37" s="96"/>
      <c r="W37" s="96"/>
      <c r="X37" s="96"/>
      <c r="Y37" s="96"/>
      <c r="Z37" s="96"/>
      <c r="AA37" s="96"/>
      <c r="AB37" s="96"/>
      <c r="AC37" s="96"/>
    </row>
    <row r="38" spans="1:29" ht="28" x14ac:dyDescent="0.35">
      <c r="A38" s="248"/>
      <c r="B38" s="101" t="s">
        <v>278</v>
      </c>
      <c r="C38" s="109" t="s">
        <v>245</v>
      </c>
      <c r="D38" s="109" t="s">
        <v>253</v>
      </c>
      <c r="E38" s="110">
        <v>9646</v>
      </c>
      <c r="F38" s="105">
        <v>0.56000000000000005</v>
      </c>
      <c r="G38" s="96"/>
      <c r="H38" s="96"/>
      <c r="I38" s="96"/>
      <c r="J38" s="96"/>
      <c r="K38" s="96"/>
      <c r="L38" s="96"/>
      <c r="M38" s="96"/>
      <c r="N38" s="96"/>
      <c r="O38" s="96"/>
      <c r="P38" s="96"/>
      <c r="Q38" s="96"/>
      <c r="R38" s="96"/>
      <c r="S38" s="96"/>
      <c r="T38" s="96"/>
      <c r="U38" s="96"/>
      <c r="V38" s="96"/>
      <c r="W38" s="96"/>
      <c r="X38" s="96"/>
      <c r="Y38" s="96"/>
      <c r="Z38" s="96"/>
      <c r="AA38" s="96"/>
      <c r="AB38" s="96"/>
      <c r="AC38" s="96"/>
    </row>
    <row r="39" spans="1:29" x14ac:dyDescent="0.35">
      <c r="A39" s="248"/>
      <c r="B39" s="101" t="s">
        <v>281</v>
      </c>
      <c r="C39" s="101" t="s">
        <v>275</v>
      </c>
      <c r="D39" s="101" t="s">
        <v>244</v>
      </c>
      <c r="E39" s="110">
        <v>2465</v>
      </c>
      <c r="F39" s="105">
        <v>0.14000000000000001</v>
      </c>
      <c r="G39" s="96"/>
      <c r="H39" s="96"/>
      <c r="I39" s="96"/>
      <c r="J39" s="96"/>
      <c r="K39" s="96"/>
      <c r="L39" s="96"/>
      <c r="M39" s="96"/>
      <c r="N39" s="96"/>
      <c r="O39" s="96"/>
      <c r="P39" s="96"/>
      <c r="Q39" s="96"/>
      <c r="R39" s="96"/>
      <c r="S39" s="96"/>
      <c r="T39" s="96"/>
      <c r="U39" s="96"/>
      <c r="V39" s="96"/>
      <c r="W39" s="96"/>
      <c r="X39" s="96"/>
      <c r="Y39" s="96"/>
      <c r="Z39" s="96"/>
      <c r="AA39" s="96"/>
      <c r="AB39" s="96"/>
      <c r="AC39" s="96"/>
    </row>
    <row r="40" spans="1:29" ht="28" x14ac:dyDescent="0.35">
      <c r="A40" s="248"/>
      <c r="B40" s="101" t="s">
        <v>282</v>
      </c>
      <c r="C40" s="101" t="s">
        <v>245</v>
      </c>
      <c r="D40" s="109" t="s">
        <v>253</v>
      </c>
      <c r="E40" s="110">
        <v>1991</v>
      </c>
      <c r="F40" s="105">
        <v>0.12</v>
      </c>
      <c r="G40" s="96"/>
      <c r="H40" s="96"/>
      <c r="I40" s="96"/>
      <c r="J40" s="96"/>
      <c r="K40" s="96"/>
      <c r="L40" s="96"/>
      <c r="M40" s="96"/>
      <c r="N40" s="96"/>
      <c r="O40" s="96"/>
      <c r="P40" s="96"/>
      <c r="Q40" s="96"/>
      <c r="R40" s="96"/>
      <c r="S40" s="96"/>
      <c r="T40" s="96"/>
      <c r="U40" s="96"/>
      <c r="V40" s="96"/>
      <c r="W40" s="96"/>
      <c r="X40" s="96"/>
      <c r="Y40" s="96"/>
      <c r="Z40" s="96"/>
      <c r="AA40" s="96"/>
      <c r="AB40" s="96"/>
      <c r="AC40" s="96"/>
    </row>
    <row r="41" spans="1:29" ht="28" x14ac:dyDescent="0.35">
      <c r="A41" s="248"/>
      <c r="B41" s="101" t="s">
        <v>284</v>
      </c>
      <c r="C41" s="101" t="s">
        <v>245</v>
      </c>
      <c r="D41" s="109" t="s">
        <v>253</v>
      </c>
      <c r="E41" s="110">
        <v>23</v>
      </c>
      <c r="F41" s="105">
        <v>0</v>
      </c>
      <c r="G41" s="96"/>
      <c r="H41" s="96"/>
      <c r="I41" s="96"/>
      <c r="J41" s="96"/>
      <c r="K41" s="96"/>
      <c r="L41" s="96"/>
      <c r="M41" s="96"/>
      <c r="N41" s="96"/>
      <c r="O41" s="96"/>
      <c r="P41" s="96"/>
      <c r="Q41" s="96"/>
      <c r="R41" s="96"/>
      <c r="S41" s="96"/>
      <c r="T41" s="96"/>
      <c r="U41" s="96"/>
      <c r="V41" s="96"/>
      <c r="W41" s="96"/>
      <c r="X41" s="96"/>
      <c r="Y41" s="96"/>
      <c r="Z41" s="96"/>
      <c r="AA41" s="96"/>
      <c r="AB41" s="96"/>
      <c r="AC41" s="96"/>
    </row>
    <row r="42" spans="1:29" ht="28" x14ac:dyDescent="0.35">
      <c r="A42" s="248"/>
      <c r="B42" s="101" t="s">
        <v>286</v>
      </c>
      <c r="C42" s="101" t="s">
        <v>245</v>
      </c>
      <c r="D42" s="109" t="s">
        <v>253</v>
      </c>
      <c r="E42" s="110">
        <v>2</v>
      </c>
      <c r="F42" s="105">
        <v>0</v>
      </c>
      <c r="G42" s="96"/>
      <c r="H42" s="96"/>
      <c r="I42" s="96"/>
      <c r="J42" s="96"/>
      <c r="K42" s="96"/>
      <c r="L42" s="96"/>
      <c r="M42" s="96"/>
      <c r="N42" s="96"/>
      <c r="O42" s="96"/>
      <c r="P42" s="96"/>
      <c r="Q42" s="96"/>
      <c r="R42" s="96"/>
      <c r="S42" s="96"/>
      <c r="T42" s="96"/>
      <c r="U42" s="96"/>
      <c r="V42" s="96"/>
      <c r="W42" s="96"/>
      <c r="X42" s="96"/>
      <c r="Y42" s="96"/>
      <c r="Z42" s="96"/>
      <c r="AA42" s="96"/>
      <c r="AB42" s="96"/>
      <c r="AC42" s="96"/>
    </row>
    <row r="43" spans="1:29" ht="15" thickBot="1" x14ac:dyDescent="0.4">
      <c r="A43" s="249"/>
      <c r="B43" s="102" t="s">
        <v>287</v>
      </c>
      <c r="C43" s="102" t="s">
        <v>275</v>
      </c>
      <c r="D43" s="102" t="s">
        <v>244</v>
      </c>
      <c r="E43" s="112">
        <v>0</v>
      </c>
      <c r="F43" s="106">
        <v>0</v>
      </c>
      <c r="G43" s="96"/>
      <c r="H43" s="96"/>
      <c r="I43" s="96"/>
      <c r="J43" s="96"/>
      <c r="K43" s="96"/>
      <c r="L43" s="96"/>
      <c r="M43" s="96"/>
      <c r="N43" s="96"/>
      <c r="O43" s="96"/>
      <c r="P43" s="96"/>
      <c r="Q43" s="96"/>
      <c r="R43" s="96"/>
      <c r="S43" s="96"/>
      <c r="T43" s="96"/>
      <c r="U43" s="96"/>
      <c r="V43" s="96"/>
      <c r="W43" s="96"/>
      <c r="X43" s="96"/>
      <c r="Y43" s="96"/>
      <c r="Z43" s="96"/>
      <c r="AA43" s="96"/>
      <c r="AB43" s="96"/>
      <c r="AC43" s="96"/>
    </row>
    <row r="44" spans="1:29" ht="28" x14ac:dyDescent="0.35">
      <c r="A44" s="247" t="s">
        <v>289</v>
      </c>
      <c r="B44" s="103" t="s">
        <v>216</v>
      </c>
      <c r="C44" s="103" t="s">
        <v>245</v>
      </c>
      <c r="D44" s="91" t="s">
        <v>249</v>
      </c>
      <c r="E44" s="108">
        <v>127307</v>
      </c>
      <c r="F44" s="104">
        <v>47.37</v>
      </c>
      <c r="G44" s="96"/>
      <c r="H44" s="96"/>
      <c r="I44" s="96"/>
      <c r="J44" s="96"/>
      <c r="K44" s="96"/>
      <c r="L44" s="96"/>
      <c r="M44" s="96"/>
      <c r="N44" s="96"/>
      <c r="O44" s="96"/>
      <c r="P44" s="96"/>
      <c r="Q44" s="96"/>
      <c r="R44" s="96"/>
      <c r="S44" s="96"/>
      <c r="T44" s="96"/>
      <c r="U44" s="96"/>
      <c r="V44" s="96"/>
      <c r="W44" s="96"/>
      <c r="X44" s="96"/>
      <c r="Y44" s="96"/>
      <c r="Z44" s="96"/>
      <c r="AA44" s="96"/>
      <c r="AB44" s="96"/>
      <c r="AC44" s="96"/>
    </row>
    <row r="45" spans="1:29" ht="28" x14ac:dyDescent="0.35">
      <c r="A45" s="248"/>
      <c r="B45" s="101" t="s">
        <v>217</v>
      </c>
      <c r="C45" s="101" t="s">
        <v>245</v>
      </c>
      <c r="D45" s="109" t="s">
        <v>253</v>
      </c>
      <c r="E45" s="88">
        <v>97179</v>
      </c>
      <c r="F45" s="87">
        <v>36.159999999999997</v>
      </c>
      <c r="G45" s="96"/>
      <c r="H45" s="96"/>
      <c r="I45" s="96"/>
      <c r="J45" s="96"/>
      <c r="K45" s="96"/>
      <c r="L45" s="96"/>
      <c r="M45" s="96"/>
      <c r="N45" s="96"/>
      <c r="O45" s="96"/>
      <c r="P45" s="96"/>
      <c r="Q45" s="96"/>
      <c r="R45" s="96"/>
      <c r="S45" s="96"/>
      <c r="T45" s="96"/>
      <c r="U45" s="96"/>
      <c r="V45" s="96"/>
      <c r="W45" s="96"/>
      <c r="X45" s="96"/>
      <c r="Y45" s="96"/>
      <c r="Z45" s="96"/>
      <c r="AA45" s="96"/>
      <c r="AB45" s="96"/>
      <c r="AC45" s="96"/>
    </row>
    <row r="46" spans="1:29" x14ac:dyDescent="0.35">
      <c r="A46" s="248"/>
      <c r="B46" s="101" t="s">
        <v>358</v>
      </c>
      <c r="C46" s="101" t="s">
        <v>357</v>
      </c>
      <c r="D46" s="101" t="s">
        <v>244</v>
      </c>
      <c r="E46" s="88">
        <v>14884</v>
      </c>
      <c r="F46" s="87">
        <v>5.54</v>
      </c>
      <c r="G46" s="96"/>
      <c r="H46" s="96"/>
      <c r="I46" s="96"/>
      <c r="J46" s="96"/>
      <c r="K46" s="96"/>
      <c r="L46" s="96"/>
      <c r="M46" s="96"/>
      <c r="N46" s="96"/>
      <c r="O46" s="96"/>
      <c r="P46" s="96"/>
      <c r="Q46" s="96"/>
      <c r="R46" s="96"/>
      <c r="S46" s="96"/>
      <c r="T46" s="96"/>
      <c r="U46" s="96"/>
      <c r="V46" s="96"/>
      <c r="W46" s="96"/>
      <c r="X46" s="96"/>
      <c r="Y46" s="96"/>
      <c r="Z46" s="96"/>
      <c r="AA46" s="96"/>
      <c r="AB46" s="96"/>
      <c r="AC46" s="96"/>
    </row>
    <row r="47" spans="1:29" x14ac:dyDescent="0.35">
      <c r="A47" s="248"/>
      <c r="B47" s="101" t="s">
        <v>234</v>
      </c>
      <c r="C47" s="101" t="s">
        <v>275</v>
      </c>
      <c r="D47" s="101" t="s">
        <v>244</v>
      </c>
      <c r="E47" s="110">
        <v>13581</v>
      </c>
      <c r="F47" s="105">
        <v>5.05</v>
      </c>
      <c r="G47" s="96"/>
      <c r="H47" s="96"/>
      <c r="I47" s="96"/>
      <c r="J47" s="96"/>
      <c r="K47" s="96"/>
      <c r="L47" s="96"/>
      <c r="M47" s="96"/>
      <c r="N47" s="96"/>
      <c r="O47" s="96"/>
      <c r="P47" s="96"/>
      <c r="Q47" s="96"/>
      <c r="R47" s="96"/>
      <c r="S47" s="96"/>
      <c r="T47" s="96"/>
      <c r="U47" s="96"/>
      <c r="V47" s="96"/>
      <c r="W47" s="96"/>
      <c r="X47" s="96"/>
      <c r="Y47" s="96"/>
      <c r="Z47" s="96"/>
      <c r="AA47" s="96"/>
      <c r="AB47" s="96"/>
      <c r="AC47" s="96"/>
    </row>
    <row r="48" spans="1:29" x14ac:dyDescent="0.35">
      <c r="A48" s="248"/>
      <c r="B48" s="101" t="s">
        <v>276</v>
      </c>
      <c r="C48" s="101" t="s">
        <v>275</v>
      </c>
      <c r="D48" s="101" t="s">
        <v>244</v>
      </c>
      <c r="E48" s="110">
        <v>10263</v>
      </c>
      <c r="F48" s="105">
        <v>3.82</v>
      </c>
      <c r="G48" s="96"/>
      <c r="H48" s="96"/>
      <c r="I48" s="96"/>
      <c r="J48" s="96"/>
      <c r="K48" s="96"/>
      <c r="L48" s="96"/>
      <c r="M48" s="96"/>
      <c r="N48" s="96"/>
      <c r="O48" s="96"/>
      <c r="P48" s="96"/>
      <c r="Q48" s="96"/>
      <c r="R48" s="96"/>
      <c r="S48" s="96"/>
      <c r="T48" s="96"/>
      <c r="U48" s="96"/>
      <c r="V48" s="96"/>
      <c r="W48" s="96"/>
      <c r="X48" s="96"/>
      <c r="Y48" s="96"/>
      <c r="Z48" s="96"/>
      <c r="AA48" s="96"/>
      <c r="AB48" s="96"/>
      <c r="AC48" s="96"/>
    </row>
    <row r="49" spans="1:29" ht="28" x14ac:dyDescent="0.35">
      <c r="A49" s="248"/>
      <c r="B49" s="101" t="s">
        <v>252</v>
      </c>
      <c r="C49" s="101" t="s">
        <v>245</v>
      </c>
      <c r="D49" s="109" t="s">
        <v>253</v>
      </c>
      <c r="E49" s="110">
        <v>3855</v>
      </c>
      <c r="F49" s="105">
        <v>1.43</v>
      </c>
      <c r="G49" s="96"/>
      <c r="H49" s="96"/>
      <c r="I49" s="96"/>
      <c r="J49" s="96"/>
      <c r="K49" s="96"/>
      <c r="L49" s="96"/>
      <c r="M49" s="96"/>
      <c r="N49" s="96"/>
      <c r="O49" s="96"/>
      <c r="P49" s="96"/>
      <c r="Q49" s="96"/>
      <c r="R49" s="96"/>
      <c r="S49" s="96"/>
      <c r="T49" s="96"/>
      <c r="U49" s="96"/>
      <c r="V49" s="96"/>
      <c r="W49" s="96"/>
      <c r="X49" s="96"/>
      <c r="Y49" s="96"/>
      <c r="Z49" s="96"/>
      <c r="AA49" s="96"/>
      <c r="AB49" s="96"/>
      <c r="AC49" s="96"/>
    </row>
    <row r="50" spans="1:29" ht="28" x14ac:dyDescent="0.35">
      <c r="A50" s="248"/>
      <c r="B50" s="101" t="s">
        <v>278</v>
      </c>
      <c r="C50" s="101" t="s">
        <v>245</v>
      </c>
      <c r="D50" s="109" t="s">
        <v>253</v>
      </c>
      <c r="E50" s="110">
        <v>808</v>
      </c>
      <c r="F50" s="105">
        <v>0.3</v>
      </c>
      <c r="G50" s="96"/>
      <c r="H50" s="96"/>
      <c r="I50" s="96"/>
      <c r="J50" s="96"/>
      <c r="K50" s="96"/>
      <c r="L50" s="96"/>
      <c r="M50" s="96"/>
      <c r="N50" s="96"/>
      <c r="O50" s="96"/>
      <c r="P50" s="96"/>
      <c r="Q50" s="96"/>
      <c r="R50" s="96"/>
      <c r="S50" s="96"/>
      <c r="T50" s="96"/>
      <c r="U50" s="96"/>
      <c r="V50" s="96"/>
      <c r="W50" s="96"/>
      <c r="X50" s="96"/>
      <c r="Y50" s="96"/>
      <c r="Z50" s="96"/>
      <c r="AA50" s="96"/>
      <c r="AB50" s="96"/>
      <c r="AC50" s="96"/>
    </row>
    <row r="51" spans="1:29" x14ac:dyDescent="0.35">
      <c r="A51" s="248"/>
      <c r="B51" s="101" t="s">
        <v>281</v>
      </c>
      <c r="C51" s="109" t="s">
        <v>275</v>
      </c>
      <c r="D51" s="109" t="s">
        <v>244</v>
      </c>
      <c r="E51" s="110">
        <v>479</v>
      </c>
      <c r="F51" s="105">
        <v>0.18</v>
      </c>
      <c r="G51" s="96"/>
      <c r="H51" s="96"/>
      <c r="I51" s="96"/>
      <c r="J51" s="96"/>
      <c r="K51" s="96"/>
      <c r="L51" s="96"/>
      <c r="M51" s="96"/>
      <c r="N51" s="96"/>
      <c r="O51" s="96"/>
      <c r="P51" s="96"/>
      <c r="Q51" s="96"/>
      <c r="R51" s="96"/>
      <c r="S51" s="96"/>
      <c r="T51" s="96"/>
      <c r="U51" s="96"/>
      <c r="V51" s="96"/>
      <c r="W51" s="96"/>
      <c r="X51" s="96"/>
      <c r="Y51" s="96"/>
      <c r="Z51" s="96"/>
      <c r="AA51" s="96"/>
      <c r="AB51" s="96"/>
      <c r="AC51" s="96"/>
    </row>
    <row r="52" spans="1:29" ht="28" x14ac:dyDescent="0.35">
      <c r="A52" s="248"/>
      <c r="B52" s="101" t="s">
        <v>282</v>
      </c>
      <c r="C52" s="101" t="s">
        <v>245</v>
      </c>
      <c r="D52" s="109" t="s">
        <v>253</v>
      </c>
      <c r="E52" s="110">
        <v>394</v>
      </c>
      <c r="F52" s="105">
        <v>0.15</v>
      </c>
      <c r="G52" s="96"/>
      <c r="H52" s="96"/>
      <c r="I52" s="96"/>
      <c r="J52" s="96"/>
      <c r="K52" s="96"/>
      <c r="L52" s="96"/>
      <c r="M52" s="96"/>
      <c r="N52" s="96"/>
      <c r="O52" s="96"/>
      <c r="P52" s="96"/>
      <c r="Q52" s="96"/>
      <c r="R52" s="96"/>
      <c r="S52" s="96"/>
      <c r="T52" s="96"/>
      <c r="U52" s="96"/>
      <c r="V52" s="96"/>
      <c r="W52" s="96"/>
      <c r="X52" s="96"/>
      <c r="Y52" s="96"/>
      <c r="Z52" s="96"/>
      <c r="AA52" s="96"/>
      <c r="AB52" s="96"/>
      <c r="AC52" s="96"/>
    </row>
    <row r="53" spans="1:29" ht="28" x14ac:dyDescent="0.35">
      <c r="A53" s="248"/>
      <c r="B53" s="101" t="s">
        <v>284</v>
      </c>
      <c r="C53" s="101" t="s">
        <v>245</v>
      </c>
      <c r="D53" s="109" t="s">
        <v>253</v>
      </c>
      <c r="E53" s="110">
        <v>17</v>
      </c>
      <c r="F53" s="105">
        <v>0.01</v>
      </c>
      <c r="G53" s="96"/>
      <c r="H53" s="96"/>
      <c r="I53" s="96"/>
      <c r="J53" s="96"/>
      <c r="K53" s="96"/>
      <c r="L53" s="96"/>
      <c r="M53" s="96"/>
      <c r="N53" s="96"/>
      <c r="O53" s="96"/>
      <c r="P53" s="96"/>
      <c r="Q53" s="96"/>
      <c r="R53" s="96"/>
      <c r="S53" s="96"/>
      <c r="T53" s="96"/>
      <c r="U53" s="96"/>
      <c r="V53" s="96"/>
      <c r="W53" s="96"/>
      <c r="X53" s="96"/>
      <c r="Y53" s="96"/>
      <c r="Z53" s="96"/>
      <c r="AA53" s="96"/>
      <c r="AB53" s="96"/>
      <c r="AC53" s="96"/>
    </row>
    <row r="54" spans="1:29" ht="28" x14ac:dyDescent="0.35">
      <c r="A54" s="248"/>
      <c r="B54" s="101" t="s">
        <v>286</v>
      </c>
      <c r="C54" s="101" t="s">
        <v>245</v>
      </c>
      <c r="D54" s="109" t="s">
        <v>253</v>
      </c>
      <c r="E54" s="110">
        <v>2</v>
      </c>
      <c r="F54" s="105">
        <v>0</v>
      </c>
      <c r="G54" s="96"/>
      <c r="H54" s="96"/>
      <c r="I54" s="96"/>
      <c r="J54" s="96"/>
      <c r="K54" s="96"/>
      <c r="L54" s="96"/>
      <c r="M54" s="96"/>
      <c r="N54" s="96"/>
      <c r="O54" s="96"/>
      <c r="P54" s="96"/>
      <c r="Q54" s="96"/>
      <c r="R54" s="96"/>
      <c r="S54" s="96"/>
      <c r="T54" s="96"/>
      <c r="U54" s="96"/>
      <c r="V54" s="96"/>
      <c r="W54" s="96"/>
      <c r="X54" s="96"/>
      <c r="Y54" s="96"/>
      <c r="Z54" s="96"/>
      <c r="AA54" s="96"/>
      <c r="AB54" s="96"/>
      <c r="AC54" s="96"/>
    </row>
    <row r="55" spans="1:29" ht="15" thickBot="1" x14ac:dyDescent="0.4">
      <c r="A55" s="249"/>
      <c r="B55" s="102" t="s">
        <v>287</v>
      </c>
      <c r="C55" s="102" t="s">
        <v>275</v>
      </c>
      <c r="D55" s="102" t="s">
        <v>244</v>
      </c>
      <c r="E55" s="112">
        <v>0</v>
      </c>
      <c r="F55" s="106">
        <v>0</v>
      </c>
      <c r="G55" s="96"/>
      <c r="H55" s="96"/>
      <c r="I55" s="96"/>
      <c r="J55" s="96"/>
      <c r="K55" s="96"/>
      <c r="L55" s="96"/>
      <c r="M55" s="96"/>
      <c r="N55" s="96"/>
      <c r="O55" s="96"/>
      <c r="P55" s="96"/>
      <c r="Q55" s="96"/>
      <c r="R55" s="96"/>
      <c r="S55" s="96"/>
      <c r="T55" s="96"/>
      <c r="U55" s="96"/>
      <c r="V55" s="96"/>
      <c r="W55" s="96"/>
      <c r="X55" s="96"/>
      <c r="Y55" s="96"/>
      <c r="Z55" s="96"/>
      <c r="AA55" s="96"/>
      <c r="AB55" s="96"/>
      <c r="AC55" s="96"/>
    </row>
    <row r="56" spans="1:29" ht="28" x14ac:dyDescent="0.35">
      <c r="A56" s="247" t="s">
        <v>360</v>
      </c>
      <c r="B56" s="103" t="s">
        <v>217</v>
      </c>
      <c r="C56" s="103" t="s">
        <v>245</v>
      </c>
      <c r="D56" s="91" t="s">
        <v>253</v>
      </c>
      <c r="E56" s="108">
        <v>2126353</v>
      </c>
      <c r="F56" s="104">
        <v>56.03</v>
      </c>
      <c r="G56" s="96"/>
      <c r="H56" s="96"/>
      <c r="I56" s="96"/>
      <c r="J56" s="96"/>
      <c r="K56" s="96"/>
      <c r="L56" s="96"/>
      <c r="M56" s="96"/>
      <c r="N56" s="96"/>
      <c r="O56" s="96"/>
      <c r="P56" s="96"/>
      <c r="Q56" s="96"/>
      <c r="R56" s="96"/>
      <c r="S56" s="96"/>
      <c r="T56" s="96"/>
      <c r="U56" s="96"/>
      <c r="V56" s="96"/>
      <c r="W56" s="96"/>
      <c r="X56" s="96"/>
      <c r="Y56" s="96"/>
      <c r="Z56" s="96"/>
      <c r="AA56" s="96"/>
      <c r="AB56" s="96"/>
      <c r="AC56" s="96"/>
    </row>
    <row r="57" spans="1:29" ht="28" x14ac:dyDescent="0.35">
      <c r="A57" s="248"/>
      <c r="B57" s="101" t="s">
        <v>216</v>
      </c>
      <c r="C57" s="101" t="s">
        <v>245</v>
      </c>
      <c r="D57" s="109" t="s">
        <v>249</v>
      </c>
      <c r="E57" s="110">
        <v>910697</v>
      </c>
      <c r="F57" s="105">
        <v>24</v>
      </c>
      <c r="G57" s="96"/>
      <c r="H57" s="96"/>
      <c r="I57" s="96"/>
      <c r="J57" s="96"/>
      <c r="K57" s="96"/>
      <c r="L57" s="96"/>
      <c r="M57" s="96"/>
      <c r="N57" s="96"/>
      <c r="O57" s="96"/>
      <c r="P57" s="96"/>
      <c r="Q57" s="96"/>
      <c r="R57" s="96"/>
      <c r="S57" s="96"/>
      <c r="T57" s="96"/>
      <c r="U57" s="96"/>
      <c r="V57" s="96"/>
      <c r="W57" s="96"/>
      <c r="X57" s="96"/>
      <c r="Y57" s="96"/>
      <c r="Z57" s="96"/>
      <c r="AA57" s="96"/>
      <c r="AB57" s="96"/>
      <c r="AC57" s="96"/>
    </row>
    <row r="58" spans="1:29" x14ac:dyDescent="0.35">
      <c r="A58" s="248"/>
      <c r="B58" s="101" t="s">
        <v>234</v>
      </c>
      <c r="C58" s="101" t="s">
        <v>275</v>
      </c>
      <c r="D58" s="101" t="s">
        <v>244</v>
      </c>
      <c r="E58" s="110">
        <v>271260</v>
      </c>
      <c r="F58" s="105">
        <v>7.15</v>
      </c>
      <c r="G58" s="96"/>
      <c r="H58" s="96"/>
      <c r="I58" s="96"/>
      <c r="J58" s="96"/>
      <c r="K58" s="96"/>
      <c r="L58" s="96"/>
      <c r="M58" s="96"/>
      <c r="N58" s="96"/>
      <c r="O58" s="96"/>
      <c r="P58" s="96"/>
      <c r="Q58" s="96"/>
      <c r="R58" s="96"/>
      <c r="S58" s="96"/>
      <c r="T58" s="96"/>
      <c r="U58" s="96"/>
      <c r="V58" s="96"/>
      <c r="W58" s="96"/>
      <c r="X58" s="96"/>
      <c r="Y58" s="96"/>
      <c r="Z58" s="96"/>
      <c r="AA58" s="96"/>
      <c r="AB58" s="96"/>
      <c r="AC58" s="96"/>
    </row>
    <row r="59" spans="1:29" x14ac:dyDescent="0.35">
      <c r="A59" s="248"/>
      <c r="B59" s="101" t="s">
        <v>276</v>
      </c>
      <c r="C59" s="101" t="s">
        <v>275</v>
      </c>
      <c r="D59" s="101" t="s">
        <v>244</v>
      </c>
      <c r="E59" s="110">
        <v>222273</v>
      </c>
      <c r="F59" s="105">
        <v>5.86</v>
      </c>
      <c r="G59" s="96"/>
      <c r="H59" s="96"/>
      <c r="I59" s="96"/>
      <c r="J59" s="96"/>
      <c r="K59" s="96"/>
      <c r="L59" s="96"/>
      <c r="M59" s="96"/>
      <c r="N59" s="96"/>
      <c r="O59" s="96"/>
      <c r="P59" s="96"/>
      <c r="Q59" s="96"/>
      <c r="R59" s="96"/>
      <c r="S59" s="96"/>
      <c r="T59" s="96"/>
      <c r="U59" s="96"/>
      <c r="V59" s="96"/>
      <c r="W59" s="96"/>
      <c r="X59" s="96"/>
      <c r="Y59" s="96"/>
      <c r="Z59" s="96"/>
      <c r="AA59" s="96"/>
      <c r="AB59" s="96"/>
      <c r="AC59" s="96"/>
    </row>
    <row r="60" spans="1:29" x14ac:dyDescent="0.35">
      <c r="A60" s="248"/>
      <c r="B60" s="101" t="s">
        <v>358</v>
      </c>
      <c r="C60" s="101" t="s">
        <v>357</v>
      </c>
      <c r="D60" s="101" t="s">
        <v>244</v>
      </c>
      <c r="E60" s="110">
        <v>105099</v>
      </c>
      <c r="F60" s="105">
        <v>2.77</v>
      </c>
      <c r="G60" s="96"/>
      <c r="H60" s="96"/>
      <c r="I60" s="96"/>
      <c r="J60" s="96"/>
      <c r="K60" s="96"/>
      <c r="L60" s="96"/>
      <c r="M60" s="96"/>
      <c r="N60" s="96"/>
      <c r="O60" s="96"/>
      <c r="P60" s="96"/>
      <c r="Q60" s="96"/>
      <c r="R60" s="96"/>
      <c r="S60" s="96"/>
      <c r="T60" s="96"/>
      <c r="U60" s="96"/>
      <c r="V60" s="96"/>
      <c r="W60" s="96"/>
      <c r="X60" s="96"/>
      <c r="Y60" s="96"/>
      <c r="Z60" s="96"/>
      <c r="AA60" s="96"/>
      <c r="AB60" s="96"/>
      <c r="AC60" s="96"/>
    </row>
    <row r="61" spans="1:29" ht="28" x14ac:dyDescent="0.35">
      <c r="A61" s="248"/>
      <c r="B61" s="101" t="s">
        <v>278</v>
      </c>
      <c r="C61" s="109" t="s">
        <v>245</v>
      </c>
      <c r="D61" s="109" t="s">
        <v>253</v>
      </c>
      <c r="E61" s="110">
        <v>80522</v>
      </c>
      <c r="F61" s="105">
        <v>2.12</v>
      </c>
      <c r="G61" s="96"/>
      <c r="H61" s="96"/>
      <c r="I61" s="96"/>
      <c r="J61" s="96"/>
      <c r="K61" s="96"/>
      <c r="L61" s="96"/>
      <c r="M61" s="96"/>
      <c r="N61" s="96"/>
      <c r="O61" s="96"/>
      <c r="P61" s="96"/>
      <c r="Q61" s="96"/>
      <c r="R61" s="96"/>
      <c r="S61" s="96"/>
      <c r="T61" s="96"/>
      <c r="U61" s="96"/>
      <c r="V61" s="96"/>
      <c r="W61" s="96"/>
      <c r="X61" s="96"/>
      <c r="Y61" s="96"/>
      <c r="Z61" s="96"/>
      <c r="AA61" s="96"/>
      <c r="AB61" s="96"/>
      <c r="AC61" s="96"/>
    </row>
    <row r="62" spans="1:29" ht="28" x14ac:dyDescent="0.35">
      <c r="A62" s="248"/>
      <c r="B62" s="101" t="s">
        <v>282</v>
      </c>
      <c r="C62" s="101" t="s">
        <v>245</v>
      </c>
      <c r="D62" s="109" t="s">
        <v>253</v>
      </c>
      <c r="E62" s="110">
        <v>36944</v>
      </c>
      <c r="F62" s="105">
        <v>0.97</v>
      </c>
      <c r="G62" s="96"/>
      <c r="H62" s="96"/>
      <c r="I62" s="96"/>
      <c r="J62" s="96"/>
      <c r="K62" s="96"/>
      <c r="L62" s="96"/>
      <c r="M62" s="96"/>
      <c r="N62" s="96"/>
      <c r="O62" s="96"/>
      <c r="P62" s="96"/>
      <c r="Q62" s="96"/>
      <c r="R62" s="96"/>
      <c r="S62" s="96"/>
      <c r="T62" s="96"/>
      <c r="U62" s="96"/>
      <c r="V62" s="96"/>
      <c r="W62" s="96"/>
      <c r="X62" s="96"/>
      <c r="Y62" s="96"/>
      <c r="Z62" s="96"/>
      <c r="AA62" s="96"/>
      <c r="AB62" s="96"/>
      <c r="AC62" s="96"/>
    </row>
    <row r="63" spans="1:29" ht="28" x14ac:dyDescent="0.35">
      <c r="A63" s="248"/>
      <c r="B63" s="101" t="s">
        <v>252</v>
      </c>
      <c r="C63" s="101" t="s">
        <v>245</v>
      </c>
      <c r="D63" s="109" t="s">
        <v>253</v>
      </c>
      <c r="E63" s="110">
        <v>32548</v>
      </c>
      <c r="F63" s="105">
        <v>0.86</v>
      </c>
      <c r="G63" s="96"/>
      <c r="H63" s="96"/>
      <c r="I63" s="96"/>
      <c r="J63" s="96"/>
      <c r="K63" s="96"/>
      <c r="L63" s="96"/>
      <c r="M63" s="96"/>
      <c r="N63" s="96"/>
      <c r="O63" s="96"/>
      <c r="P63" s="96"/>
      <c r="Q63" s="96"/>
      <c r="R63" s="96"/>
      <c r="S63" s="96"/>
      <c r="T63" s="96"/>
      <c r="U63" s="96"/>
      <c r="V63" s="96"/>
      <c r="W63" s="96"/>
      <c r="X63" s="96"/>
      <c r="Y63" s="96"/>
      <c r="Z63" s="96"/>
      <c r="AA63" s="96"/>
      <c r="AB63" s="96"/>
      <c r="AC63" s="96"/>
    </row>
    <row r="64" spans="1:29" x14ac:dyDescent="0.35">
      <c r="A64" s="248"/>
      <c r="B64" s="101" t="s">
        <v>281</v>
      </c>
      <c r="C64" s="101" t="s">
        <v>275</v>
      </c>
      <c r="D64" s="101" t="s">
        <v>244</v>
      </c>
      <c r="E64" s="110">
        <v>9339</v>
      </c>
      <c r="F64" s="105">
        <v>0.25</v>
      </c>
      <c r="G64" s="96"/>
      <c r="H64" s="96"/>
      <c r="I64" s="96"/>
      <c r="J64" s="96"/>
      <c r="K64" s="96"/>
      <c r="L64" s="96"/>
      <c r="M64" s="96"/>
      <c r="N64" s="96"/>
      <c r="O64" s="96"/>
      <c r="P64" s="96"/>
      <c r="Q64" s="96"/>
      <c r="R64" s="96"/>
      <c r="S64" s="96"/>
      <c r="T64" s="96"/>
      <c r="U64" s="96"/>
      <c r="V64" s="96"/>
      <c r="W64" s="96"/>
      <c r="X64" s="96"/>
      <c r="Y64" s="96"/>
      <c r="Z64" s="96"/>
      <c r="AA64" s="96"/>
      <c r="AB64" s="96"/>
      <c r="AC64" s="96"/>
    </row>
    <row r="65" spans="1:29" ht="28" x14ac:dyDescent="0.35">
      <c r="A65" s="248"/>
      <c r="B65" s="101" t="s">
        <v>284</v>
      </c>
      <c r="C65" s="101" t="s">
        <v>245</v>
      </c>
      <c r="D65" s="109" t="s">
        <v>253</v>
      </c>
      <c r="E65" s="110">
        <v>89</v>
      </c>
      <c r="F65" s="105">
        <v>0</v>
      </c>
      <c r="G65" s="96"/>
      <c r="H65" s="96"/>
      <c r="I65" s="96"/>
      <c r="J65" s="96"/>
      <c r="K65" s="96"/>
      <c r="L65" s="96"/>
      <c r="M65" s="96"/>
      <c r="N65" s="96"/>
      <c r="O65" s="96"/>
      <c r="P65" s="96"/>
      <c r="Q65" s="96"/>
      <c r="R65" s="96"/>
      <c r="S65" s="96"/>
      <c r="T65" s="96"/>
      <c r="U65" s="96"/>
      <c r="V65" s="96"/>
      <c r="W65" s="96"/>
      <c r="X65" s="96"/>
      <c r="Y65" s="96"/>
      <c r="Z65" s="96"/>
      <c r="AA65" s="96"/>
      <c r="AB65" s="96"/>
      <c r="AC65" s="96"/>
    </row>
    <row r="66" spans="1:29" ht="28" x14ac:dyDescent="0.35">
      <c r="A66" s="248"/>
      <c r="B66" s="101" t="s">
        <v>286</v>
      </c>
      <c r="C66" s="101" t="s">
        <v>245</v>
      </c>
      <c r="D66" s="109" t="s">
        <v>253</v>
      </c>
      <c r="E66" s="110">
        <v>3</v>
      </c>
      <c r="F66" s="105">
        <v>0</v>
      </c>
      <c r="G66" s="96"/>
      <c r="H66" s="96"/>
      <c r="I66" s="96"/>
      <c r="J66" s="96"/>
      <c r="K66" s="96"/>
      <c r="L66" s="96"/>
      <c r="M66" s="96"/>
      <c r="N66" s="96"/>
      <c r="O66" s="96"/>
      <c r="P66" s="96"/>
      <c r="Q66" s="96"/>
      <c r="R66" s="96"/>
      <c r="S66" s="96"/>
      <c r="T66" s="96"/>
      <c r="U66" s="96"/>
      <c r="V66" s="96"/>
      <c r="W66" s="96"/>
      <c r="X66" s="96"/>
      <c r="Y66" s="96"/>
      <c r="Z66" s="96"/>
      <c r="AA66" s="96"/>
      <c r="AB66" s="96"/>
      <c r="AC66" s="96"/>
    </row>
    <row r="67" spans="1:29" ht="15" thickBot="1" x14ac:dyDescent="0.4">
      <c r="A67" s="249"/>
      <c r="B67" s="102" t="s">
        <v>287</v>
      </c>
      <c r="C67" s="102" t="s">
        <v>275</v>
      </c>
      <c r="D67" s="102" t="s">
        <v>244</v>
      </c>
      <c r="E67" s="112">
        <v>0</v>
      </c>
      <c r="F67" s="106">
        <v>0</v>
      </c>
      <c r="G67" s="96"/>
      <c r="H67" s="96"/>
      <c r="I67" s="96"/>
      <c r="J67" s="96"/>
      <c r="K67" s="96"/>
      <c r="L67" s="96"/>
      <c r="M67" s="96"/>
      <c r="N67" s="96"/>
      <c r="O67" s="96"/>
      <c r="P67" s="96"/>
      <c r="Q67" s="96"/>
      <c r="R67" s="96"/>
      <c r="S67" s="96"/>
      <c r="T67" s="96"/>
      <c r="U67" s="96"/>
      <c r="V67" s="96"/>
      <c r="W67" s="96"/>
      <c r="X67" s="96"/>
      <c r="Y67" s="96"/>
      <c r="Z67" s="96"/>
      <c r="AA67" s="96"/>
      <c r="AB67" s="96"/>
      <c r="AC67" s="96"/>
    </row>
    <row r="68" spans="1:29" ht="28" x14ac:dyDescent="0.35">
      <c r="A68" s="247" t="s">
        <v>361</v>
      </c>
      <c r="B68" s="103" t="s">
        <v>217</v>
      </c>
      <c r="C68" s="103" t="s">
        <v>245</v>
      </c>
      <c r="D68" s="91" t="s">
        <v>253</v>
      </c>
      <c r="E68" s="108">
        <v>3185032</v>
      </c>
      <c r="F68" s="104">
        <v>56.23</v>
      </c>
      <c r="G68" s="96"/>
      <c r="H68" s="96"/>
      <c r="I68" s="96"/>
      <c r="J68" s="96"/>
      <c r="K68" s="96"/>
      <c r="L68" s="96"/>
      <c r="M68" s="96"/>
      <c r="N68" s="96"/>
      <c r="O68" s="96"/>
      <c r="P68" s="96"/>
      <c r="Q68" s="96"/>
      <c r="R68" s="96"/>
      <c r="S68" s="96"/>
      <c r="T68" s="96"/>
      <c r="U68" s="96"/>
      <c r="V68" s="96"/>
      <c r="W68" s="96"/>
      <c r="X68" s="96"/>
      <c r="Y68" s="96"/>
      <c r="Z68" s="96"/>
      <c r="AA68" s="96"/>
      <c r="AB68" s="96"/>
      <c r="AC68" s="96"/>
    </row>
    <row r="69" spans="1:29" ht="28" x14ac:dyDescent="0.35">
      <c r="A69" s="248"/>
      <c r="B69" s="101" t="s">
        <v>216</v>
      </c>
      <c r="C69" s="101" t="s">
        <v>245</v>
      </c>
      <c r="D69" s="109" t="s">
        <v>249</v>
      </c>
      <c r="E69" s="110">
        <v>1311572</v>
      </c>
      <c r="F69" s="105">
        <v>23.15</v>
      </c>
      <c r="G69" s="96"/>
      <c r="H69" s="96"/>
      <c r="I69" s="96"/>
      <c r="J69" s="96"/>
      <c r="K69" s="96"/>
      <c r="L69" s="96"/>
      <c r="M69" s="96"/>
      <c r="N69" s="96"/>
      <c r="O69" s="96"/>
      <c r="P69" s="96"/>
      <c r="Q69" s="96"/>
      <c r="R69" s="96"/>
      <c r="S69" s="96"/>
      <c r="T69" s="96"/>
      <c r="U69" s="96"/>
      <c r="V69" s="96"/>
      <c r="W69" s="96"/>
      <c r="X69" s="96"/>
      <c r="Y69" s="96"/>
      <c r="Z69" s="96"/>
      <c r="AA69" s="96"/>
      <c r="AB69" s="96"/>
      <c r="AC69" s="96"/>
    </row>
    <row r="70" spans="1:29" x14ac:dyDescent="0.35">
      <c r="A70" s="248"/>
      <c r="B70" s="101" t="s">
        <v>234</v>
      </c>
      <c r="C70" s="101" t="s">
        <v>275</v>
      </c>
      <c r="D70" s="101" t="s">
        <v>244</v>
      </c>
      <c r="E70" s="110">
        <v>408059</v>
      </c>
      <c r="F70" s="105">
        <v>7.2</v>
      </c>
      <c r="G70" s="96"/>
      <c r="H70" s="96"/>
      <c r="I70" s="96"/>
      <c r="J70" s="96"/>
      <c r="K70" s="96"/>
      <c r="L70" s="96"/>
      <c r="M70" s="96"/>
      <c r="N70" s="96"/>
      <c r="O70" s="96"/>
      <c r="P70" s="96"/>
      <c r="Q70" s="96"/>
      <c r="R70" s="96"/>
      <c r="S70" s="96"/>
      <c r="T70" s="96"/>
      <c r="U70" s="96"/>
      <c r="V70" s="96"/>
      <c r="W70" s="96"/>
      <c r="X70" s="96"/>
      <c r="Y70" s="96"/>
      <c r="Z70" s="96"/>
      <c r="AA70" s="96"/>
      <c r="AB70" s="96"/>
      <c r="AC70" s="96"/>
    </row>
    <row r="71" spans="1:29" x14ac:dyDescent="0.35">
      <c r="A71" s="248"/>
      <c r="B71" s="101" t="s">
        <v>276</v>
      </c>
      <c r="C71" s="101" t="s">
        <v>275</v>
      </c>
      <c r="D71" s="101" t="s">
        <v>244</v>
      </c>
      <c r="E71" s="110">
        <v>329412</v>
      </c>
      <c r="F71" s="105">
        <v>5.82</v>
      </c>
      <c r="G71" s="96"/>
      <c r="H71" s="96"/>
      <c r="I71" s="96"/>
      <c r="J71" s="96"/>
      <c r="K71" s="96"/>
      <c r="L71" s="96"/>
      <c r="M71" s="96"/>
      <c r="N71" s="96"/>
      <c r="O71" s="96"/>
      <c r="P71" s="96"/>
      <c r="Q71" s="96"/>
      <c r="R71" s="96"/>
      <c r="S71" s="96"/>
      <c r="T71" s="96"/>
      <c r="U71" s="96"/>
      <c r="V71" s="96"/>
      <c r="W71" s="96"/>
      <c r="X71" s="96"/>
      <c r="Y71" s="96"/>
      <c r="Z71" s="96"/>
      <c r="AA71" s="96"/>
      <c r="AB71" s="96"/>
      <c r="AC71" s="96"/>
    </row>
    <row r="72" spans="1:29" x14ac:dyDescent="0.35">
      <c r="A72" s="248"/>
      <c r="B72" s="101" t="s">
        <v>358</v>
      </c>
      <c r="C72" s="101" t="s">
        <v>357</v>
      </c>
      <c r="D72" s="101" t="s">
        <v>244</v>
      </c>
      <c r="E72" s="110">
        <v>217188</v>
      </c>
      <c r="F72" s="105">
        <v>3.83</v>
      </c>
      <c r="G72" s="96"/>
      <c r="H72" s="96"/>
      <c r="I72" s="96"/>
      <c r="J72" s="96"/>
      <c r="K72" s="96"/>
      <c r="L72" s="96"/>
      <c r="M72" s="96"/>
      <c r="N72" s="96"/>
      <c r="O72" s="96"/>
      <c r="P72" s="96"/>
      <c r="Q72" s="96"/>
      <c r="R72" s="96"/>
      <c r="S72" s="96"/>
      <c r="T72" s="96"/>
      <c r="U72" s="96"/>
      <c r="V72" s="96"/>
      <c r="W72" s="96"/>
      <c r="X72" s="96"/>
      <c r="Y72" s="96"/>
      <c r="Z72" s="96"/>
      <c r="AA72" s="96"/>
      <c r="AB72" s="96"/>
      <c r="AC72" s="96"/>
    </row>
    <row r="73" spans="1:29" ht="28" x14ac:dyDescent="0.35">
      <c r="A73" s="248"/>
      <c r="B73" s="101" t="s">
        <v>278</v>
      </c>
      <c r="C73" s="109" t="s">
        <v>245</v>
      </c>
      <c r="D73" s="109" t="s">
        <v>253</v>
      </c>
      <c r="E73" s="110">
        <v>128652</v>
      </c>
      <c r="F73" s="105">
        <v>2.27</v>
      </c>
      <c r="G73" s="96"/>
      <c r="H73" s="96"/>
      <c r="I73" s="96"/>
      <c r="J73" s="96"/>
      <c r="K73" s="96"/>
      <c r="L73" s="96"/>
      <c r="M73" s="96"/>
      <c r="N73" s="96"/>
      <c r="O73" s="96"/>
      <c r="P73" s="96"/>
      <c r="Q73" s="96"/>
      <c r="R73" s="96"/>
      <c r="S73" s="96"/>
      <c r="T73" s="96"/>
      <c r="U73" s="96"/>
      <c r="V73" s="96"/>
      <c r="W73" s="96"/>
      <c r="X73" s="96"/>
      <c r="Y73" s="96"/>
      <c r="Z73" s="96"/>
      <c r="AA73" s="96"/>
      <c r="AB73" s="96"/>
      <c r="AC73" s="96"/>
    </row>
    <row r="74" spans="1:29" ht="28" x14ac:dyDescent="0.35">
      <c r="A74" s="248"/>
      <c r="B74" s="101" t="s">
        <v>252</v>
      </c>
      <c r="C74" s="101" t="s">
        <v>245</v>
      </c>
      <c r="D74" s="109" t="s">
        <v>253</v>
      </c>
      <c r="E74" s="110">
        <v>40410</v>
      </c>
      <c r="F74" s="105">
        <v>0.71</v>
      </c>
      <c r="G74" s="96"/>
      <c r="H74" s="96"/>
      <c r="I74" s="96"/>
      <c r="J74" s="96"/>
      <c r="K74" s="96"/>
      <c r="L74" s="96"/>
      <c r="M74" s="96"/>
      <c r="N74" s="96"/>
      <c r="O74" s="96"/>
      <c r="P74" s="96"/>
      <c r="Q74" s="96"/>
      <c r="R74" s="96"/>
      <c r="S74" s="96"/>
      <c r="T74" s="96"/>
      <c r="U74" s="96"/>
      <c r="V74" s="96"/>
      <c r="W74" s="96"/>
      <c r="X74" s="96"/>
      <c r="Y74" s="96"/>
      <c r="Z74" s="96"/>
      <c r="AA74" s="96"/>
      <c r="AB74" s="96"/>
      <c r="AC74" s="96"/>
    </row>
    <row r="75" spans="1:29" ht="28" x14ac:dyDescent="0.35">
      <c r="A75" s="248"/>
      <c r="B75" s="101" t="s">
        <v>282</v>
      </c>
      <c r="C75" s="101" t="s">
        <v>245</v>
      </c>
      <c r="D75" s="109" t="s">
        <v>253</v>
      </c>
      <c r="E75" s="110">
        <v>35170</v>
      </c>
      <c r="F75" s="105">
        <v>0.62</v>
      </c>
      <c r="G75" s="96"/>
      <c r="H75" s="96"/>
      <c r="I75" s="96"/>
      <c r="J75" s="96"/>
      <c r="K75" s="96"/>
      <c r="L75" s="96"/>
      <c r="M75" s="96"/>
      <c r="N75" s="96"/>
      <c r="O75" s="96"/>
      <c r="P75" s="96"/>
      <c r="Q75" s="96"/>
      <c r="R75" s="96"/>
      <c r="S75" s="96"/>
      <c r="T75" s="96"/>
      <c r="U75" s="96"/>
      <c r="V75" s="96"/>
      <c r="W75" s="96"/>
      <c r="X75" s="96"/>
      <c r="Y75" s="96"/>
      <c r="Z75" s="96"/>
      <c r="AA75" s="96"/>
      <c r="AB75" s="96"/>
      <c r="AC75" s="96"/>
    </row>
    <row r="76" spans="1:29" x14ac:dyDescent="0.35">
      <c r="A76" s="248"/>
      <c r="B76" s="101" t="s">
        <v>281</v>
      </c>
      <c r="C76" s="101" t="s">
        <v>275</v>
      </c>
      <c r="D76" s="101" t="s">
        <v>244</v>
      </c>
      <c r="E76" s="110">
        <v>8938</v>
      </c>
      <c r="F76" s="105">
        <v>0.16</v>
      </c>
      <c r="G76" s="96"/>
      <c r="H76" s="96"/>
      <c r="I76" s="96"/>
      <c r="J76" s="96"/>
      <c r="K76" s="96"/>
      <c r="L76" s="96"/>
      <c r="M76" s="96"/>
      <c r="N76" s="96"/>
      <c r="O76" s="96"/>
      <c r="P76" s="96"/>
      <c r="Q76" s="96"/>
      <c r="R76" s="96"/>
      <c r="S76" s="96"/>
      <c r="T76" s="96"/>
      <c r="U76" s="96"/>
      <c r="V76" s="96"/>
      <c r="W76" s="96"/>
      <c r="X76" s="96"/>
      <c r="Y76" s="96"/>
      <c r="Z76" s="96"/>
      <c r="AA76" s="96"/>
      <c r="AB76" s="96"/>
      <c r="AC76" s="96"/>
    </row>
    <row r="77" spans="1:29" ht="28" x14ac:dyDescent="0.35">
      <c r="A77" s="248"/>
      <c r="B77" s="101" t="s">
        <v>284</v>
      </c>
      <c r="C77" s="101" t="s">
        <v>245</v>
      </c>
      <c r="D77" s="109" t="s">
        <v>253</v>
      </c>
      <c r="E77" s="110">
        <v>122</v>
      </c>
      <c r="F77" s="105">
        <v>0</v>
      </c>
      <c r="G77" s="96"/>
      <c r="H77" s="96"/>
      <c r="I77" s="96"/>
      <c r="J77" s="96"/>
      <c r="K77" s="96"/>
      <c r="L77" s="96"/>
      <c r="M77" s="96"/>
      <c r="N77" s="96"/>
      <c r="O77" s="96"/>
      <c r="P77" s="96"/>
      <c r="Q77" s="96"/>
      <c r="R77" s="96"/>
      <c r="S77" s="96"/>
      <c r="T77" s="96"/>
      <c r="U77" s="96"/>
      <c r="V77" s="96"/>
      <c r="W77" s="96"/>
      <c r="X77" s="96"/>
      <c r="Y77" s="96"/>
      <c r="Z77" s="96"/>
      <c r="AA77" s="96"/>
      <c r="AB77" s="96"/>
      <c r="AC77" s="96"/>
    </row>
    <row r="78" spans="1:29" ht="28" x14ac:dyDescent="0.35">
      <c r="A78" s="248"/>
      <c r="B78" s="101" t="s">
        <v>286</v>
      </c>
      <c r="C78" s="101" t="s">
        <v>245</v>
      </c>
      <c r="D78" s="109" t="s">
        <v>253</v>
      </c>
      <c r="E78" s="110">
        <v>7</v>
      </c>
      <c r="F78" s="105">
        <v>0</v>
      </c>
      <c r="G78" s="96"/>
      <c r="H78" s="96"/>
      <c r="I78" s="96"/>
      <c r="J78" s="96"/>
      <c r="K78" s="96"/>
      <c r="L78" s="96"/>
      <c r="M78" s="96"/>
      <c r="N78" s="96"/>
      <c r="O78" s="96"/>
      <c r="P78" s="96"/>
      <c r="Q78" s="96"/>
      <c r="R78" s="96"/>
      <c r="S78" s="96"/>
      <c r="T78" s="96"/>
      <c r="U78" s="96"/>
      <c r="V78" s="96"/>
      <c r="W78" s="96"/>
      <c r="X78" s="96"/>
      <c r="Y78" s="96"/>
      <c r="Z78" s="96"/>
      <c r="AA78" s="96"/>
      <c r="AB78" s="96"/>
      <c r="AC78" s="96"/>
    </row>
    <row r="79" spans="1:29" ht="15" thickBot="1" x14ac:dyDescent="0.4">
      <c r="A79" s="249"/>
      <c r="B79" s="102" t="s">
        <v>287</v>
      </c>
      <c r="C79" s="102" t="s">
        <v>275</v>
      </c>
      <c r="D79" s="102" t="s">
        <v>244</v>
      </c>
      <c r="E79" s="112">
        <v>0</v>
      </c>
      <c r="F79" s="106">
        <v>0</v>
      </c>
      <c r="G79" s="96"/>
      <c r="H79" s="96"/>
      <c r="I79" s="96"/>
      <c r="J79" s="96"/>
      <c r="K79" s="96"/>
      <c r="L79" s="96"/>
      <c r="M79" s="96"/>
      <c r="N79" s="96"/>
      <c r="O79" s="96"/>
      <c r="P79" s="96"/>
      <c r="Q79" s="96"/>
      <c r="R79" s="96"/>
      <c r="S79" s="96"/>
      <c r="T79" s="96"/>
      <c r="U79" s="96"/>
      <c r="V79" s="96"/>
      <c r="W79" s="96"/>
      <c r="X79" s="96"/>
      <c r="Y79" s="96"/>
      <c r="Z79" s="96"/>
      <c r="AA79" s="96"/>
      <c r="AB79" s="96"/>
      <c r="AC79" s="96"/>
    </row>
    <row r="80" spans="1:29" ht="28" x14ac:dyDescent="0.35">
      <c r="A80" s="247" t="s">
        <v>362</v>
      </c>
      <c r="B80" s="103" t="s">
        <v>217</v>
      </c>
      <c r="C80" s="103" t="s">
        <v>245</v>
      </c>
      <c r="D80" s="91" t="s">
        <v>253</v>
      </c>
      <c r="E80" s="108">
        <v>683013</v>
      </c>
      <c r="F80" s="104">
        <v>50.62</v>
      </c>
      <c r="G80" s="96"/>
      <c r="H80" s="96"/>
      <c r="I80" s="96"/>
      <c r="J80" s="96"/>
      <c r="K80" s="96"/>
      <c r="L80" s="96"/>
      <c r="M80" s="96"/>
      <c r="N80" s="96"/>
      <c r="O80" s="96"/>
      <c r="P80" s="96"/>
      <c r="Q80" s="96"/>
      <c r="R80" s="96"/>
      <c r="S80" s="96"/>
      <c r="T80" s="96"/>
      <c r="U80" s="96"/>
      <c r="V80" s="96"/>
      <c r="W80" s="96"/>
      <c r="X80" s="96"/>
      <c r="Y80" s="96"/>
      <c r="Z80" s="96"/>
      <c r="AA80" s="96"/>
      <c r="AB80" s="96"/>
      <c r="AC80" s="96"/>
    </row>
    <row r="81" spans="1:29" ht="28" x14ac:dyDescent="0.35">
      <c r="A81" s="248"/>
      <c r="B81" s="101" t="s">
        <v>216</v>
      </c>
      <c r="C81" s="101" t="s">
        <v>245</v>
      </c>
      <c r="D81" s="109" t="s">
        <v>249</v>
      </c>
      <c r="E81" s="110">
        <v>333559</v>
      </c>
      <c r="F81" s="105">
        <v>24.72</v>
      </c>
      <c r="G81" s="96"/>
      <c r="H81" s="96"/>
      <c r="I81" s="96"/>
      <c r="J81" s="96"/>
      <c r="K81" s="96"/>
      <c r="L81" s="96"/>
      <c r="M81" s="96"/>
      <c r="N81" s="96"/>
      <c r="O81" s="96"/>
      <c r="P81" s="96"/>
      <c r="Q81" s="96"/>
      <c r="R81" s="96"/>
      <c r="S81" s="96"/>
      <c r="T81" s="96"/>
      <c r="U81" s="96"/>
      <c r="V81" s="96"/>
      <c r="W81" s="96"/>
      <c r="X81" s="96"/>
      <c r="Y81" s="96"/>
      <c r="Z81" s="96"/>
      <c r="AA81" s="96"/>
      <c r="AB81" s="96"/>
      <c r="AC81" s="96"/>
    </row>
    <row r="82" spans="1:29" x14ac:dyDescent="0.35">
      <c r="A82" s="248"/>
      <c r="B82" s="101" t="s">
        <v>276</v>
      </c>
      <c r="C82" s="101" t="s">
        <v>275</v>
      </c>
      <c r="D82" s="101" t="s">
        <v>244</v>
      </c>
      <c r="E82" s="110">
        <v>115789</v>
      </c>
      <c r="F82" s="105">
        <v>8.58</v>
      </c>
      <c r="G82" s="96"/>
      <c r="H82" s="96"/>
      <c r="I82" s="96"/>
      <c r="J82" s="96"/>
      <c r="K82" s="96"/>
      <c r="L82" s="96"/>
      <c r="M82" s="96"/>
      <c r="N82" s="96"/>
      <c r="O82" s="96"/>
      <c r="P82" s="96"/>
      <c r="Q82" s="96"/>
      <c r="R82" s="96"/>
      <c r="S82" s="96"/>
      <c r="T82" s="96"/>
      <c r="U82" s="96"/>
      <c r="V82" s="96"/>
      <c r="W82" s="96"/>
      <c r="X82" s="96"/>
      <c r="Y82" s="96"/>
      <c r="Z82" s="96"/>
      <c r="AA82" s="96"/>
      <c r="AB82" s="96"/>
      <c r="AC82" s="96"/>
    </row>
    <row r="83" spans="1:29" x14ac:dyDescent="0.35">
      <c r="A83" s="248"/>
      <c r="B83" s="101" t="s">
        <v>234</v>
      </c>
      <c r="C83" s="101" t="s">
        <v>275</v>
      </c>
      <c r="D83" s="101" t="s">
        <v>244</v>
      </c>
      <c r="E83" s="110">
        <v>94323</v>
      </c>
      <c r="F83" s="105">
        <v>6.99</v>
      </c>
      <c r="G83" s="96"/>
      <c r="H83" s="96"/>
      <c r="I83" s="96"/>
      <c r="J83" s="96"/>
      <c r="K83" s="96"/>
      <c r="L83" s="96"/>
      <c r="M83" s="96"/>
      <c r="N83" s="96"/>
      <c r="O83" s="96"/>
      <c r="P83" s="96"/>
      <c r="Q83" s="96"/>
      <c r="R83" s="96"/>
      <c r="S83" s="96"/>
      <c r="T83" s="96"/>
      <c r="U83" s="96"/>
      <c r="V83" s="96"/>
      <c r="W83" s="96"/>
      <c r="X83" s="96"/>
      <c r="Y83" s="96"/>
      <c r="Z83" s="96"/>
      <c r="AA83" s="96"/>
      <c r="AB83" s="96"/>
      <c r="AC83" s="96"/>
    </row>
    <row r="84" spans="1:29" x14ac:dyDescent="0.35">
      <c r="A84" s="248"/>
      <c r="B84" s="101" t="s">
        <v>358</v>
      </c>
      <c r="C84" s="101" t="s">
        <v>357</v>
      </c>
      <c r="D84" s="101" t="s">
        <v>244</v>
      </c>
      <c r="E84" s="110">
        <v>74857</v>
      </c>
      <c r="F84" s="105">
        <v>5.55</v>
      </c>
      <c r="G84" s="96"/>
      <c r="H84" s="96"/>
      <c r="I84" s="96"/>
      <c r="J84" s="96"/>
      <c r="K84" s="96"/>
      <c r="L84" s="96"/>
      <c r="M84" s="96"/>
      <c r="N84" s="96"/>
      <c r="O84" s="96"/>
      <c r="P84" s="96"/>
      <c r="Q84" s="96"/>
      <c r="R84" s="96"/>
      <c r="S84" s="96"/>
      <c r="T84" s="96"/>
      <c r="U84" s="96"/>
      <c r="V84" s="96"/>
      <c r="W84" s="96"/>
      <c r="X84" s="96"/>
      <c r="Y84" s="96"/>
      <c r="Z84" s="96"/>
      <c r="AA84" s="96"/>
      <c r="AB84" s="96"/>
      <c r="AC84" s="96"/>
    </row>
    <row r="85" spans="1:29" ht="28" x14ac:dyDescent="0.35">
      <c r="A85" s="248"/>
      <c r="B85" s="101" t="s">
        <v>278</v>
      </c>
      <c r="C85" s="109" t="s">
        <v>245</v>
      </c>
      <c r="D85" s="109" t="s">
        <v>253</v>
      </c>
      <c r="E85" s="110">
        <v>24429</v>
      </c>
      <c r="F85" s="105">
        <v>1.81</v>
      </c>
      <c r="G85" s="96"/>
      <c r="H85" s="96"/>
      <c r="I85" s="96"/>
      <c r="J85" s="96"/>
      <c r="K85" s="96"/>
      <c r="L85" s="96"/>
      <c r="M85" s="96"/>
      <c r="N85" s="96"/>
      <c r="O85" s="96"/>
      <c r="P85" s="96"/>
      <c r="Q85" s="96"/>
      <c r="R85" s="96"/>
      <c r="S85" s="96"/>
      <c r="T85" s="96"/>
      <c r="U85" s="96"/>
      <c r="V85" s="96"/>
      <c r="W85" s="96"/>
      <c r="X85" s="96"/>
      <c r="Y85" s="96"/>
      <c r="Z85" s="96"/>
      <c r="AA85" s="96"/>
      <c r="AB85" s="96"/>
      <c r="AC85" s="96"/>
    </row>
    <row r="86" spans="1:29" ht="28" x14ac:dyDescent="0.35">
      <c r="A86" s="248"/>
      <c r="B86" s="101" t="s">
        <v>252</v>
      </c>
      <c r="C86" s="101" t="s">
        <v>245</v>
      </c>
      <c r="D86" s="109" t="s">
        <v>253</v>
      </c>
      <c r="E86" s="110">
        <v>12216</v>
      </c>
      <c r="F86" s="105">
        <v>0.91</v>
      </c>
      <c r="G86" s="96"/>
      <c r="H86" s="96"/>
      <c r="I86" s="96"/>
      <c r="J86" s="96"/>
      <c r="K86" s="96"/>
      <c r="L86" s="96"/>
      <c r="M86" s="96"/>
      <c r="N86" s="96"/>
      <c r="O86" s="96"/>
      <c r="P86" s="96"/>
      <c r="Q86" s="96"/>
      <c r="R86" s="96"/>
      <c r="S86" s="96"/>
      <c r="T86" s="96"/>
      <c r="U86" s="96"/>
      <c r="V86" s="96"/>
      <c r="W86" s="96"/>
      <c r="X86" s="96"/>
      <c r="Y86" s="96"/>
      <c r="Z86" s="96"/>
      <c r="AA86" s="96"/>
      <c r="AB86" s="96"/>
      <c r="AC86" s="96"/>
    </row>
    <row r="87" spans="1:29" ht="28" x14ac:dyDescent="0.35">
      <c r="A87" s="248"/>
      <c r="B87" s="101" t="s">
        <v>282</v>
      </c>
      <c r="C87" s="101" t="s">
        <v>245</v>
      </c>
      <c r="D87" s="109" t="s">
        <v>253</v>
      </c>
      <c r="E87" s="110">
        <v>8150</v>
      </c>
      <c r="F87" s="105">
        <v>0.6</v>
      </c>
      <c r="G87" s="96"/>
      <c r="H87" s="96"/>
      <c r="I87" s="96"/>
      <c r="J87" s="96"/>
      <c r="K87" s="96"/>
      <c r="L87" s="96"/>
      <c r="M87" s="96"/>
      <c r="N87" s="96"/>
      <c r="O87" s="96"/>
      <c r="P87" s="96"/>
      <c r="Q87" s="96"/>
      <c r="R87" s="96"/>
      <c r="S87" s="96"/>
      <c r="T87" s="96"/>
      <c r="U87" s="96"/>
      <c r="V87" s="96"/>
      <c r="W87" s="96"/>
      <c r="X87" s="96"/>
      <c r="Y87" s="96"/>
      <c r="Z87" s="96"/>
      <c r="AA87" s="96"/>
      <c r="AB87" s="96"/>
      <c r="AC87" s="96"/>
    </row>
    <row r="88" spans="1:29" x14ac:dyDescent="0.35">
      <c r="A88" s="248"/>
      <c r="B88" s="101" t="s">
        <v>281</v>
      </c>
      <c r="C88" s="101" t="s">
        <v>275</v>
      </c>
      <c r="D88" s="101" t="s">
        <v>244</v>
      </c>
      <c r="E88" s="110">
        <v>2848</v>
      </c>
      <c r="F88" s="105">
        <v>0.21</v>
      </c>
      <c r="G88" s="96"/>
      <c r="H88" s="96"/>
      <c r="I88" s="96"/>
      <c r="J88" s="96"/>
      <c r="K88" s="96"/>
      <c r="L88" s="96"/>
      <c r="M88" s="96"/>
      <c r="N88" s="96"/>
      <c r="O88" s="96"/>
      <c r="P88" s="96"/>
      <c r="Q88" s="96"/>
      <c r="R88" s="96"/>
      <c r="S88" s="96"/>
      <c r="T88" s="96"/>
      <c r="U88" s="96"/>
      <c r="V88" s="96"/>
      <c r="W88" s="96"/>
      <c r="X88" s="96"/>
      <c r="Y88" s="96"/>
      <c r="Z88" s="96"/>
      <c r="AA88" s="96"/>
      <c r="AB88" s="96"/>
      <c r="AC88" s="96"/>
    </row>
    <row r="89" spans="1:29" ht="28" x14ac:dyDescent="0.35">
      <c r="A89" s="248"/>
      <c r="B89" s="101" t="s">
        <v>284</v>
      </c>
      <c r="C89" s="101" t="s">
        <v>245</v>
      </c>
      <c r="D89" s="109" t="s">
        <v>253</v>
      </c>
      <c r="E89" s="110">
        <v>47</v>
      </c>
      <c r="F89" s="105">
        <v>0</v>
      </c>
      <c r="G89" s="96"/>
      <c r="H89" s="96"/>
      <c r="I89" s="96"/>
      <c r="J89" s="96"/>
      <c r="K89" s="96"/>
      <c r="L89" s="96"/>
      <c r="M89" s="96"/>
      <c r="N89" s="96"/>
      <c r="O89" s="96"/>
      <c r="P89" s="96"/>
      <c r="Q89" s="96"/>
      <c r="R89" s="96"/>
      <c r="S89" s="96"/>
      <c r="T89" s="96"/>
      <c r="U89" s="96"/>
      <c r="V89" s="96"/>
      <c r="W89" s="96"/>
      <c r="X89" s="96"/>
      <c r="Y89" s="96"/>
      <c r="Z89" s="96"/>
      <c r="AA89" s="96"/>
      <c r="AB89" s="96"/>
      <c r="AC89" s="96"/>
    </row>
    <row r="90" spans="1:29" ht="28" x14ac:dyDescent="0.35">
      <c r="A90" s="248"/>
      <c r="B90" s="101" t="s">
        <v>286</v>
      </c>
      <c r="C90" s="101" t="s">
        <v>245</v>
      </c>
      <c r="D90" s="109" t="s">
        <v>253</v>
      </c>
      <c r="E90" s="110">
        <v>8</v>
      </c>
      <c r="F90" s="105">
        <v>0</v>
      </c>
      <c r="G90" s="96"/>
      <c r="H90" s="96"/>
      <c r="I90" s="96"/>
      <c r="J90" s="96"/>
      <c r="K90" s="96"/>
      <c r="L90" s="96"/>
      <c r="M90" s="96"/>
      <c r="N90" s="96"/>
      <c r="O90" s="96"/>
      <c r="P90" s="96"/>
      <c r="Q90" s="96"/>
      <c r="R90" s="96"/>
      <c r="S90" s="96"/>
      <c r="T90" s="96"/>
      <c r="U90" s="96"/>
      <c r="V90" s="96"/>
      <c r="W90" s="96"/>
      <c r="X90" s="96"/>
      <c r="Y90" s="96"/>
      <c r="Z90" s="96"/>
      <c r="AA90" s="96"/>
      <c r="AB90" s="96"/>
      <c r="AC90" s="96"/>
    </row>
    <row r="91" spans="1:29" ht="15" thickBot="1" x14ac:dyDescent="0.4">
      <c r="A91" s="249"/>
      <c r="B91" s="102" t="s">
        <v>287</v>
      </c>
      <c r="C91" s="102" t="s">
        <v>275</v>
      </c>
      <c r="D91" s="102" t="s">
        <v>244</v>
      </c>
      <c r="E91" s="112">
        <v>0</v>
      </c>
      <c r="F91" s="106">
        <v>0</v>
      </c>
      <c r="G91" s="96"/>
      <c r="H91" s="96"/>
      <c r="I91" s="96"/>
      <c r="J91" s="96"/>
      <c r="K91" s="96"/>
      <c r="L91" s="96"/>
      <c r="M91" s="96"/>
      <c r="N91" s="96"/>
      <c r="O91" s="96"/>
      <c r="P91" s="96"/>
      <c r="Q91" s="96"/>
      <c r="R91" s="96"/>
      <c r="S91" s="96"/>
      <c r="T91" s="96"/>
      <c r="U91" s="96"/>
      <c r="V91" s="96"/>
      <c r="W91" s="96"/>
      <c r="X91" s="96"/>
      <c r="Y91" s="96"/>
      <c r="Z91" s="96"/>
      <c r="AA91" s="96"/>
      <c r="AB91" s="96"/>
      <c r="AC91" s="96"/>
    </row>
    <row r="92" spans="1:29" ht="28" x14ac:dyDescent="0.35">
      <c r="A92" s="247" t="s">
        <v>363</v>
      </c>
      <c r="B92" s="103" t="s">
        <v>217</v>
      </c>
      <c r="C92" s="103" t="s">
        <v>245</v>
      </c>
      <c r="D92" s="91" t="s">
        <v>253</v>
      </c>
      <c r="E92" s="108">
        <v>1070060</v>
      </c>
      <c r="F92" s="104">
        <v>52.59</v>
      </c>
      <c r="G92" s="96"/>
      <c r="H92" s="96"/>
      <c r="I92" s="96"/>
      <c r="J92" s="96"/>
      <c r="K92" s="96"/>
      <c r="L92" s="96"/>
      <c r="M92" s="96"/>
      <c r="N92" s="96"/>
      <c r="O92" s="96"/>
      <c r="P92" s="96"/>
      <c r="Q92" s="96"/>
      <c r="R92" s="96"/>
      <c r="S92" s="96"/>
      <c r="T92" s="96"/>
      <c r="U92" s="96"/>
      <c r="V92" s="96"/>
      <c r="W92" s="96"/>
      <c r="X92" s="96"/>
      <c r="Y92" s="96"/>
      <c r="Z92" s="96"/>
      <c r="AA92" s="96"/>
      <c r="AB92" s="96"/>
      <c r="AC92" s="96"/>
    </row>
    <row r="93" spans="1:29" ht="28" x14ac:dyDescent="0.35">
      <c r="A93" s="248"/>
      <c r="B93" s="101" t="s">
        <v>216</v>
      </c>
      <c r="C93" s="101" t="s">
        <v>245</v>
      </c>
      <c r="D93" s="109" t="s">
        <v>249</v>
      </c>
      <c r="E93" s="110">
        <v>641284</v>
      </c>
      <c r="F93" s="105">
        <v>31.52</v>
      </c>
      <c r="G93" s="96"/>
      <c r="H93" s="96"/>
      <c r="I93" s="96"/>
      <c r="J93" s="96"/>
      <c r="K93" s="96"/>
      <c r="L93" s="96"/>
      <c r="M93" s="96"/>
      <c r="N93" s="96"/>
      <c r="O93" s="96"/>
      <c r="P93" s="96"/>
      <c r="Q93" s="96"/>
      <c r="R93" s="96"/>
      <c r="S93" s="96"/>
      <c r="T93" s="96"/>
      <c r="U93" s="96"/>
      <c r="V93" s="96"/>
      <c r="W93" s="96"/>
      <c r="X93" s="96"/>
      <c r="Y93" s="96"/>
      <c r="Z93" s="96"/>
      <c r="AA93" s="96"/>
      <c r="AB93" s="96"/>
      <c r="AC93" s="96"/>
    </row>
    <row r="94" spans="1:29" x14ac:dyDescent="0.35">
      <c r="A94" s="248"/>
      <c r="B94" s="101" t="s">
        <v>234</v>
      </c>
      <c r="C94" s="101" t="s">
        <v>275</v>
      </c>
      <c r="D94" s="101" t="s">
        <v>244</v>
      </c>
      <c r="E94" s="110">
        <v>120561</v>
      </c>
      <c r="F94" s="105">
        <v>5.93</v>
      </c>
      <c r="G94" s="96"/>
      <c r="H94" s="96"/>
      <c r="I94" s="96"/>
      <c r="J94" s="96"/>
      <c r="K94" s="96"/>
      <c r="L94" s="96"/>
      <c r="M94" s="96"/>
      <c r="N94" s="96"/>
      <c r="O94" s="96"/>
      <c r="P94" s="96"/>
      <c r="Q94" s="96"/>
      <c r="R94" s="96"/>
      <c r="S94" s="96"/>
      <c r="T94" s="96"/>
      <c r="U94" s="96"/>
      <c r="V94" s="96"/>
      <c r="W94" s="96"/>
      <c r="X94" s="96"/>
      <c r="Y94" s="96"/>
      <c r="Z94" s="96"/>
      <c r="AA94" s="96"/>
      <c r="AB94" s="96"/>
      <c r="AC94" s="96"/>
    </row>
    <row r="95" spans="1:29" x14ac:dyDescent="0.35">
      <c r="A95" s="248"/>
      <c r="B95" s="101" t="s">
        <v>276</v>
      </c>
      <c r="C95" s="101" t="s">
        <v>275</v>
      </c>
      <c r="D95" s="101" t="s">
        <v>244</v>
      </c>
      <c r="E95" s="110">
        <v>80377</v>
      </c>
      <c r="F95" s="105">
        <v>3.95</v>
      </c>
      <c r="G95" s="96"/>
      <c r="H95" s="96"/>
      <c r="I95" s="96"/>
      <c r="J95" s="96"/>
      <c r="K95" s="96"/>
      <c r="L95" s="96"/>
      <c r="M95" s="96"/>
      <c r="N95" s="96"/>
      <c r="O95" s="96"/>
      <c r="P95" s="96"/>
      <c r="Q95" s="96"/>
      <c r="R95" s="96"/>
      <c r="S95" s="96"/>
      <c r="T95" s="96"/>
      <c r="U95" s="96"/>
      <c r="V95" s="96"/>
      <c r="W95" s="96"/>
      <c r="X95" s="96"/>
      <c r="Y95" s="96"/>
      <c r="Z95" s="96"/>
      <c r="AA95" s="96"/>
      <c r="AB95" s="96"/>
      <c r="AC95" s="96"/>
    </row>
    <row r="96" spans="1:29" x14ac:dyDescent="0.35">
      <c r="A96" s="248"/>
      <c r="B96" s="101" t="s">
        <v>358</v>
      </c>
      <c r="C96" s="101" t="s">
        <v>357</v>
      </c>
      <c r="D96" s="101" t="s">
        <v>244</v>
      </c>
      <c r="E96" s="110">
        <v>54160</v>
      </c>
      <c r="F96" s="105">
        <v>2.66</v>
      </c>
      <c r="G96" s="96"/>
      <c r="H96" s="96"/>
      <c r="I96" s="96"/>
      <c r="J96" s="96"/>
      <c r="K96" s="96"/>
      <c r="L96" s="96"/>
      <c r="M96" s="96"/>
      <c r="N96" s="96"/>
      <c r="O96" s="96"/>
      <c r="P96" s="96"/>
      <c r="Q96" s="96"/>
      <c r="R96" s="96"/>
      <c r="S96" s="96"/>
      <c r="T96" s="96"/>
      <c r="U96" s="96"/>
      <c r="V96" s="96"/>
      <c r="W96" s="96"/>
      <c r="X96" s="96"/>
      <c r="Y96" s="96"/>
      <c r="Z96" s="96"/>
      <c r="AA96" s="96"/>
      <c r="AB96" s="96"/>
      <c r="AC96" s="96"/>
    </row>
    <row r="97" spans="1:29" ht="28" x14ac:dyDescent="0.35">
      <c r="A97" s="248"/>
      <c r="B97" s="101" t="s">
        <v>278</v>
      </c>
      <c r="C97" s="109" t="s">
        <v>245</v>
      </c>
      <c r="D97" s="109" t="s">
        <v>253</v>
      </c>
      <c r="E97" s="110">
        <v>39610</v>
      </c>
      <c r="F97" s="105">
        <v>1.95</v>
      </c>
      <c r="G97" s="96"/>
      <c r="H97" s="96"/>
      <c r="I97" s="96"/>
      <c r="J97" s="96"/>
      <c r="K97" s="96"/>
      <c r="L97" s="96"/>
      <c r="M97" s="96"/>
      <c r="N97" s="96"/>
      <c r="O97" s="96"/>
      <c r="P97" s="96"/>
      <c r="Q97" s="96"/>
      <c r="R97" s="96"/>
      <c r="S97" s="96"/>
      <c r="T97" s="96"/>
      <c r="U97" s="96"/>
      <c r="V97" s="96"/>
      <c r="W97" s="96"/>
      <c r="X97" s="96"/>
      <c r="Y97" s="96"/>
      <c r="Z97" s="96"/>
      <c r="AA97" s="96"/>
      <c r="AB97" s="96"/>
      <c r="AC97" s="96"/>
    </row>
    <row r="98" spans="1:29" ht="28" x14ac:dyDescent="0.35">
      <c r="A98" s="248"/>
      <c r="B98" s="101" t="s">
        <v>252</v>
      </c>
      <c r="C98" s="101" t="s">
        <v>245</v>
      </c>
      <c r="D98" s="109" t="s">
        <v>253</v>
      </c>
      <c r="E98" s="110">
        <v>17837</v>
      </c>
      <c r="F98" s="105">
        <v>0.88</v>
      </c>
      <c r="G98" s="96"/>
      <c r="H98" s="96"/>
      <c r="I98" s="96"/>
      <c r="J98" s="96"/>
      <c r="K98" s="96"/>
      <c r="L98" s="96"/>
      <c r="M98" s="96"/>
      <c r="N98" s="96"/>
      <c r="O98" s="96"/>
      <c r="P98" s="96"/>
      <c r="Q98" s="96"/>
      <c r="R98" s="96"/>
      <c r="S98" s="96"/>
      <c r="T98" s="96"/>
      <c r="U98" s="96"/>
      <c r="V98" s="96"/>
      <c r="W98" s="96"/>
      <c r="X98" s="96"/>
      <c r="Y98" s="96"/>
      <c r="Z98" s="96"/>
      <c r="AA98" s="96"/>
      <c r="AB98" s="96"/>
      <c r="AC98" s="96"/>
    </row>
    <row r="99" spans="1:29" ht="28" x14ac:dyDescent="0.35">
      <c r="A99" s="248"/>
      <c r="B99" s="101" t="s">
        <v>282</v>
      </c>
      <c r="C99" s="101" t="s">
        <v>245</v>
      </c>
      <c r="D99" s="109" t="s">
        <v>253</v>
      </c>
      <c r="E99" s="110">
        <v>7341</v>
      </c>
      <c r="F99" s="105">
        <v>0.36</v>
      </c>
      <c r="G99" s="96"/>
      <c r="H99" s="96"/>
      <c r="I99" s="96"/>
      <c r="J99" s="96"/>
      <c r="K99" s="96"/>
      <c r="L99" s="96"/>
      <c r="M99" s="96"/>
      <c r="N99" s="96"/>
      <c r="O99" s="96"/>
      <c r="P99" s="96"/>
      <c r="Q99" s="96"/>
      <c r="R99" s="96"/>
      <c r="S99" s="96"/>
      <c r="T99" s="96"/>
      <c r="U99" s="96"/>
      <c r="V99" s="96"/>
      <c r="W99" s="96"/>
      <c r="X99" s="96"/>
      <c r="Y99" s="96"/>
      <c r="Z99" s="96"/>
      <c r="AA99" s="96"/>
      <c r="AB99" s="96"/>
      <c r="AC99" s="96"/>
    </row>
    <row r="100" spans="1:29" x14ac:dyDescent="0.35">
      <c r="A100" s="248"/>
      <c r="B100" s="101" t="s">
        <v>281</v>
      </c>
      <c r="C100" s="101" t="s">
        <v>275</v>
      </c>
      <c r="D100" s="101" t="s">
        <v>244</v>
      </c>
      <c r="E100" s="110">
        <v>3440</v>
      </c>
      <c r="F100" s="105">
        <v>0.17</v>
      </c>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row>
    <row r="101" spans="1:29" ht="28" x14ac:dyDescent="0.35">
      <c r="A101" s="248"/>
      <c r="B101" s="101" t="s">
        <v>284</v>
      </c>
      <c r="C101" s="101" t="s">
        <v>245</v>
      </c>
      <c r="D101" s="109" t="s">
        <v>253</v>
      </c>
      <c r="E101" s="110">
        <v>68</v>
      </c>
      <c r="F101" s="105">
        <v>0</v>
      </c>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row>
    <row r="102" spans="1:29" ht="28" x14ac:dyDescent="0.35">
      <c r="A102" s="248"/>
      <c r="B102" s="101" t="s">
        <v>286</v>
      </c>
      <c r="C102" s="101" t="s">
        <v>245</v>
      </c>
      <c r="D102" s="109" t="s">
        <v>253</v>
      </c>
      <c r="E102" s="110">
        <v>2</v>
      </c>
      <c r="F102" s="105">
        <v>0</v>
      </c>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row>
    <row r="103" spans="1:29" ht="15" thickBot="1" x14ac:dyDescent="0.4">
      <c r="A103" s="249"/>
      <c r="B103" s="102" t="s">
        <v>287</v>
      </c>
      <c r="C103" s="102" t="s">
        <v>275</v>
      </c>
      <c r="D103" s="102" t="s">
        <v>244</v>
      </c>
      <c r="E103" s="112">
        <v>0</v>
      </c>
      <c r="F103" s="106">
        <v>0</v>
      </c>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row>
    <row r="104" spans="1:29" ht="28.5" customHeight="1" x14ac:dyDescent="0.35">
      <c r="A104" s="247" t="s">
        <v>364</v>
      </c>
      <c r="B104" s="103" t="s">
        <v>216</v>
      </c>
      <c r="C104" s="103" t="s">
        <v>245</v>
      </c>
      <c r="D104" s="91" t="s">
        <v>249</v>
      </c>
      <c r="E104" s="108">
        <v>247901</v>
      </c>
      <c r="F104" s="104">
        <v>35.14</v>
      </c>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row>
    <row r="105" spans="1:29" ht="28" x14ac:dyDescent="0.35">
      <c r="A105" s="248"/>
      <c r="B105" s="101" t="s">
        <v>217</v>
      </c>
      <c r="C105" s="101" t="s">
        <v>245</v>
      </c>
      <c r="D105" s="109" t="s">
        <v>253</v>
      </c>
      <c r="E105" s="110">
        <v>222043</v>
      </c>
      <c r="F105" s="105">
        <v>31.47</v>
      </c>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row>
    <row r="106" spans="1:29" x14ac:dyDescent="0.35">
      <c r="A106" s="248"/>
      <c r="B106" s="101" t="s">
        <v>234</v>
      </c>
      <c r="C106" s="101" t="s">
        <v>275</v>
      </c>
      <c r="D106" s="101" t="s">
        <v>244</v>
      </c>
      <c r="E106" s="110">
        <v>142961</v>
      </c>
      <c r="F106" s="105">
        <v>20.260000000000002</v>
      </c>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row>
    <row r="107" spans="1:29" x14ac:dyDescent="0.35">
      <c r="A107" s="248"/>
      <c r="B107" s="101" t="s">
        <v>276</v>
      </c>
      <c r="C107" s="101" t="s">
        <v>275</v>
      </c>
      <c r="D107" s="101" t="s">
        <v>244</v>
      </c>
      <c r="E107" s="110">
        <v>54405</v>
      </c>
      <c r="F107" s="105">
        <v>7.71</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row>
    <row r="108" spans="1:29" ht="28" x14ac:dyDescent="0.35">
      <c r="A108" s="248"/>
      <c r="B108" s="101" t="s">
        <v>278</v>
      </c>
      <c r="C108" s="101" t="s">
        <v>245</v>
      </c>
      <c r="D108" s="109" t="s">
        <v>253</v>
      </c>
      <c r="E108" s="110">
        <v>11944</v>
      </c>
      <c r="F108" s="105">
        <v>1.69</v>
      </c>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row>
    <row r="109" spans="1:29" x14ac:dyDescent="0.35">
      <c r="A109" s="248"/>
      <c r="B109" s="101" t="s">
        <v>358</v>
      </c>
      <c r="C109" s="109" t="s">
        <v>357</v>
      </c>
      <c r="D109" s="109" t="s">
        <v>244</v>
      </c>
      <c r="E109" s="110">
        <v>11429</v>
      </c>
      <c r="F109" s="105">
        <v>1.62</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row>
    <row r="110" spans="1:29" ht="28" x14ac:dyDescent="0.35">
      <c r="A110" s="248"/>
      <c r="B110" s="101" t="s">
        <v>282</v>
      </c>
      <c r="C110" s="101" t="s">
        <v>245</v>
      </c>
      <c r="D110" s="109" t="s">
        <v>253</v>
      </c>
      <c r="E110" s="110">
        <v>6618</v>
      </c>
      <c r="F110" s="105">
        <v>0.94</v>
      </c>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row>
    <row r="111" spans="1:29" ht="28" x14ac:dyDescent="0.35">
      <c r="A111" s="248"/>
      <c r="B111" s="101" t="s">
        <v>252</v>
      </c>
      <c r="C111" s="101" t="s">
        <v>245</v>
      </c>
      <c r="D111" s="109" t="s">
        <v>253</v>
      </c>
      <c r="E111" s="110">
        <v>6323</v>
      </c>
      <c r="F111" s="105">
        <v>0.9</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row>
    <row r="112" spans="1:29" x14ac:dyDescent="0.35">
      <c r="A112" s="248"/>
      <c r="B112" s="101" t="s">
        <v>281</v>
      </c>
      <c r="C112" s="101" t="s">
        <v>275</v>
      </c>
      <c r="D112" s="109" t="s">
        <v>244</v>
      </c>
      <c r="E112" s="110">
        <v>1812</v>
      </c>
      <c r="F112" s="105">
        <v>0.26</v>
      </c>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row>
    <row r="113" spans="1:29" ht="28" x14ac:dyDescent="0.35">
      <c r="A113" s="248"/>
      <c r="B113" s="101" t="s">
        <v>284</v>
      </c>
      <c r="C113" s="101" t="s">
        <v>245</v>
      </c>
      <c r="D113" s="109" t="s">
        <v>253</v>
      </c>
      <c r="E113" s="110">
        <v>70</v>
      </c>
      <c r="F113" s="105">
        <v>0.01</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row>
    <row r="114" spans="1:29" ht="28" x14ac:dyDescent="0.35">
      <c r="A114" s="248"/>
      <c r="B114" s="101" t="s">
        <v>286</v>
      </c>
      <c r="C114" s="101" t="s">
        <v>245</v>
      </c>
      <c r="D114" s="109" t="s">
        <v>253</v>
      </c>
      <c r="E114" s="110">
        <v>6</v>
      </c>
      <c r="F114" s="105">
        <v>0</v>
      </c>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row>
    <row r="115" spans="1:29" ht="15" thickBot="1" x14ac:dyDescent="0.4">
      <c r="A115" s="249"/>
      <c r="B115" s="102" t="s">
        <v>287</v>
      </c>
      <c r="C115" s="102" t="s">
        <v>275</v>
      </c>
      <c r="D115" s="102" t="s">
        <v>244</v>
      </c>
      <c r="E115" s="112">
        <v>0</v>
      </c>
      <c r="F115" s="106">
        <v>0</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row>
    <row r="116" spans="1:29" ht="13" customHeight="1" x14ac:dyDescent="0.35">
      <c r="A116" s="132" t="s">
        <v>235</v>
      </c>
      <c r="B116" s="128"/>
      <c r="C116" s="128"/>
      <c r="D116" s="128"/>
      <c r="E116" s="128"/>
      <c r="F116" s="128"/>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row>
    <row r="117" spans="1:29" x14ac:dyDescent="0.35">
      <c r="A117" s="5"/>
      <c r="B117" s="128"/>
      <c r="C117" s="128"/>
      <c r="D117" s="128"/>
      <c r="E117" s="128"/>
      <c r="F117" s="128"/>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row>
    <row r="118" spans="1:29" x14ac:dyDescent="0.35">
      <c r="A118" s="127"/>
      <c r="B118" s="155"/>
      <c r="C118" s="155"/>
      <c r="D118" s="155"/>
      <c r="E118" s="155"/>
      <c r="F118" s="155"/>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row>
    <row r="119" spans="1:29" x14ac:dyDescent="0.35">
      <c r="A119" s="127"/>
      <c r="B119" s="155"/>
      <c r="C119" s="155"/>
      <c r="D119" s="155"/>
      <c r="E119" s="155"/>
      <c r="F119" s="155"/>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row>
    <row r="120" spans="1:29" x14ac:dyDescent="0.35">
      <c r="A120" s="127"/>
      <c r="B120" s="155"/>
      <c r="C120" s="155"/>
      <c r="D120" s="155"/>
      <c r="E120" s="155"/>
      <c r="F120" s="155"/>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row>
    <row r="121" spans="1:29" x14ac:dyDescent="0.35">
      <c r="A121" s="127"/>
      <c r="B121" s="155"/>
      <c r="C121" s="155"/>
      <c r="D121" s="155"/>
      <c r="E121" s="155"/>
      <c r="F121" s="155"/>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row>
    <row r="122" spans="1:29" x14ac:dyDescent="0.35">
      <c r="A122" s="127"/>
      <c r="B122" s="155"/>
      <c r="C122" s="155"/>
      <c r="D122" s="155"/>
      <c r="E122" s="155"/>
      <c r="F122" s="155"/>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row>
    <row r="123" spans="1:29" x14ac:dyDescent="0.35">
      <c r="A123" s="127"/>
      <c r="B123" s="155"/>
      <c r="C123" s="155"/>
      <c r="D123" s="155"/>
      <c r="E123" s="155"/>
      <c r="F123" s="155"/>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row>
    <row r="124" spans="1:29" x14ac:dyDescent="0.35">
      <c r="A124" s="127"/>
      <c r="B124" s="155"/>
      <c r="C124" s="155"/>
      <c r="D124" s="155"/>
      <c r="E124" s="155"/>
      <c r="F124" s="155"/>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row>
    <row r="125" spans="1:29" x14ac:dyDescent="0.35">
      <c r="A125" s="127"/>
      <c r="B125" s="155"/>
      <c r="C125" s="155"/>
      <c r="D125" s="155"/>
      <c r="E125" s="155"/>
      <c r="F125" s="155"/>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row>
    <row r="126" spans="1:29" x14ac:dyDescent="0.35">
      <c r="A126" s="127"/>
      <c r="B126" s="155"/>
      <c r="C126" s="155"/>
      <c r="D126" s="155"/>
      <c r="E126" s="155"/>
      <c r="F126" s="155"/>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row>
    <row r="127" spans="1:29" x14ac:dyDescent="0.35">
      <c r="A127" s="127"/>
      <c r="B127" s="155"/>
      <c r="C127" s="155"/>
      <c r="D127" s="155"/>
      <c r="E127" s="155"/>
      <c r="F127" s="155"/>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row>
    <row r="128" spans="1:29" x14ac:dyDescent="0.35">
      <c r="A128" s="127"/>
      <c r="B128" s="155"/>
      <c r="C128" s="155"/>
      <c r="D128" s="155"/>
      <c r="E128" s="155"/>
      <c r="F128" s="155"/>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row>
    <row r="129" spans="1:29" x14ac:dyDescent="0.35">
      <c r="A129" s="127"/>
      <c r="B129" s="155"/>
      <c r="C129" s="155"/>
      <c r="D129" s="155"/>
      <c r="E129" s="155"/>
      <c r="F129" s="155"/>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row>
    <row r="130" spans="1:29" x14ac:dyDescent="0.35">
      <c r="A130" s="127"/>
      <c r="B130" s="155"/>
      <c r="C130" s="155"/>
      <c r="D130" s="155"/>
      <c r="E130" s="155"/>
      <c r="F130" s="155"/>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row>
  </sheetData>
  <mergeCells count="13">
    <mergeCell ref="A1:AB1"/>
    <mergeCell ref="F4:H4"/>
    <mergeCell ref="I4:AB4"/>
    <mergeCell ref="A92:A103"/>
    <mergeCell ref="A104:A115"/>
    <mergeCell ref="A32:A43"/>
    <mergeCell ref="A44:A55"/>
    <mergeCell ref="A56:A67"/>
    <mergeCell ref="A68:A79"/>
    <mergeCell ref="A80:A91"/>
    <mergeCell ref="A20:A31"/>
    <mergeCell ref="D4:E4"/>
    <mergeCell ref="A18:F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E5BDF5E34FDC4586A5062E128FF2C1" ma:contentTypeVersion="10" ma:contentTypeDescription="Create a new document." ma:contentTypeScope="" ma:versionID="fd809a1016ad67d9d5ecb2f6a6dd03c1">
  <xsd:schema xmlns:xsd="http://www.w3.org/2001/XMLSchema" xmlns:xs="http://www.w3.org/2001/XMLSchema" xmlns:p="http://schemas.microsoft.com/office/2006/metadata/properties" xmlns:ns2="3ea5664f-b05b-4484-a353-42e288164623" xmlns:ns3="f95b0f41-5890-4efc-9a5f-0fd0c6faa848" targetNamespace="http://schemas.microsoft.com/office/2006/metadata/properties" ma:root="true" ma:fieldsID="24ed24e375afc4203a16e0d4a92025d9" ns2:_="" ns3:_="">
    <xsd:import namespace="3ea5664f-b05b-4484-a353-42e288164623"/>
    <xsd:import namespace="f95b0f41-5890-4efc-9a5f-0fd0c6faa8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a5664f-b05b-4484-a353-42e2881646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5b0f41-5890-4efc-9a5f-0fd0c6faa84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05E2BD-7D2C-4524-B694-85C265762410}">
  <ds:schemaRefs>
    <ds:schemaRef ds:uri="http://schemas.microsoft.com/sharepoint/v3/contenttype/forms"/>
  </ds:schemaRefs>
</ds:datastoreItem>
</file>

<file path=customXml/itemProps2.xml><?xml version="1.0" encoding="utf-8"?>
<ds:datastoreItem xmlns:ds="http://schemas.openxmlformats.org/officeDocument/2006/customXml" ds:itemID="{D644AB31-8733-4BB8-8723-49B4B2BB2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a5664f-b05b-4484-a353-42e288164623"/>
    <ds:schemaRef ds:uri="f95b0f41-5890-4efc-9a5f-0fd0c6faa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817E4-45AA-4827-8EF0-4BBFCB51C210}">
  <ds:schemaRefs>
    <ds:schemaRef ds:uri="http://purl.org/dc/dcmitype/"/>
    <ds:schemaRef ds:uri="http://purl.org/dc/terms/"/>
    <ds:schemaRef ds:uri="http://schemas.microsoft.com/office/infopath/2007/PartnerControls"/>
    <ds:schemaRef ds:uri="http://schemas.microsoft.com/office/2006/documentManagement/types"/>
    <ds:schemaRef ds:uri="3ea5664f-b05b-4484-a353-42e288164623"/>
    <ds:schemaRef ds:uri="http://purl.org/dc/elements/1.1/"/>
    <ds:schemaRef ds:uri="http://www.w3.org/XML/1998/namespace"/>
    <ds:schemaRef ds:uri="http://schemas.openxmlformats.org/package/2006/metadata/core-properties"/>
    <ds:schemaRef ds:uri="f95b0f41-5890-4efc-9a5f-0fd0c6faa84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Scope of Report</vt:lpstr>
      <vt:lpstr>Table of Contents</vt:lpstr>
      <vt:lpstr>Table 1</vt:lpstr>
      <vt:lpstr>Table 2a. Adult All</vt:lpstr>
      <vt:lpstr>Table 2b. Adult BSHO</vt:lpstr>
      <vt:lpstr>Table 2c. Adult BSCA </vt:lpstr>
      <vt:lpstr>Table 2d. Adult GramPos</vt:lpstr>
      <vt:lpstr>Table 2e. Adult NSBL</vt:lpstr>
      <vt:lpstr>Table 2f. Adult CDI</vt:lpstr>
      <vt:lpstr>Table 2g. Adult Antifungal</vt:lpstr>
      <vt:lpstr>Table 3a. Ped All</vt:lpstr>
      <vt:lpstr>Table 3b. Ped BSHO</vt:lpstr>
      <vt:lpstr>Table 3c. Ped BSCA</vt:lpstr>
      <vt:lpstr>Table 3d. Ped GramPos</vt:lpstr>
      <vt:lpstr>Table 3e. Ped NSBL</vt:lpstr>
      <vt:lpstr>Table 3f. Ped Azith</vt:lpstr>
      <vt:lpstr>Table 3g. Ped CDI</vt:lpstr>
      <vt:lpstr>Table 3h. Ped Antifungal</vt:lpstr>
      <vt:lpstr>Table 4a. Neo All</vt:lpstr>
      <vt:lpstr>Table 4b. Neo Vanc</vt:lpstr>
      <vt:lpstr>Table 4c. Neo BSHO</vt:lpstr>
      <vt:lpstr>Table 4d. Neo Cephs</vt:lpstr>
      <vt:lpstr>Table 4e. Neo Amp</vt:lpstr>
      <vt:lpstr>Table 4f. Neo Amino</vt:lpstr>
      <vt:lpstr>Table 4g. Neo Fluco</vt:lpstr>
      <vt:lpstr>Table 5. Adult State Data</vt:lpstr>
      <vt:lpstr>Table 6. Ped State Data</vt:lpstr>
      <vt:lpstr>Table 7. Neo State Data</vt:lpstr>
      <vt:lpstr>Appendix A</vt:lpstr>
      <vt:lpstr>Appendix B</vt:lpstr>
      <vt:lpstr>Appendix C</vt:lpstr>
      <vt:lpstr>Technical Appendix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O'Leary, Erin (CDC/DDID/NCEZID/DHQP) (CTR)</dc:creator>
  <cp:keywords/>
  <dc:description/>
  <cp:lastModifiedBy>Kelley, Deirdre (CDC/NCEZID/DHQP/SB) (CTR)</cp:lastModifiedBy>
  <cp:revision/>
  <dcterms:created xsi:type="dcterms:W3CDTF">2021-08-23T15:23:14Z</dcterms:created>
  <dcterms:modified xsi:type="dcterms:W3CDTF">2025-05-19T18:31:28Z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2021-08-23T17:03:52Z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b218f7ba-63a9-421f-9ce1-ad31ac6aeb60</vt:lpwstr>
  </property>
  <property fmtid="{D5CDD505-2E9C-101B-9397-08002B2CF9AE}" pid="8" name="MSIP_Label_8af03ff0-41c5-4c41-b55e-fabb8fae94be_ContentBits">
    <vt:lpwstr>0</vt:lpwstr>
  </property>
  <property fmtid="{D5CDD505-2E9C-101B-9397-08002B2CF9AE}" pid="9" name="ContentTypeId">
    <vt:lpwstr>0x010100BBE5BDF5E34FDC4586A5062E128FF2C1</vt:lpwstr>
  </property>
</Properties>
</file>