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65428" windowWidth="15600" windowHeight="11196" activeTab="0"/>
  </bookViews>
  <sheets>
    <sheet name="Two sample t-test (DEFF)" sheetId="1" r:id="rId1"/>
    <sheet name="Two sample t-test (no DEFF)" sheetId="2" r:id="rId2"/>
    <sheet name="Two-sample t-test (SRS)" sheetId="3" r:id="rId3"/>
  </sheets>
  <definedNames/>
  <calcPr fullCalcOnLoad="1"/>
</workbook>
</file>

<file path=xl/sharedStrings.xml><?xml version="1.0" encoding="utf-8"?>
<sst xmlns="http://schemas.openxmlformats.org/spreadsheetml/2006/main" count="96" uniqueCount="41">
  <si>
    <t>Total Sample Size</t>
  </si>
  <si>
    <t>n</t>
  </si>
  <si>
    <t>p</t>
  </si>
  <si>
    <t>Design Effect</t>
  </si>
  <si>
    <t>Deff</t>
  </si>
  <si>
    <t>Number of Clusters</t>
  </si>
  <si>
    <t>C</t>
  </si>
  <si>
    <t>Design Effect Known</t>
  </si>
  <si>
    <t>95% Confidence Interval</t>
  </si>
  <si>
    <t>lower</t>
  </si>
  <si>
    <t>upper</t>
  </si>
  <si>
    <t>Estimated Design Effect</t>
  </si>
  <si>
    <t>Confidence Interval Known, but Design Effect Unknown</t>
  </si>
  <si>
    <t>Prevalence</t>
  </si>
  <si>
    <t>Enter the sample size, the prevalence, lower confidence, upper confidence limit and the number of clusters</t>
  </si>
  <si>
    <t>p1</t>
  </si>
  <si>
    <t>p2</t>
  </si>
  <si>
    <t>Estimated  Variance</t>
  </si>
  <si>
    <r>
      <t>s1</t>
    </r>
    <r>
      <rPr>
        <vertAlign val="superscript"/>
        <sz val="10"/>
        <rFont val="Arial"/>
        <family val="2"/>
      </rPr>
      <t>2</t>
    </r>
  </si>
  <si>
    <r>
      <t>s2</t>
    </r>
    <r>
      <rPr>
        <vertAlign val="superscript"/>
        <sz val="10"/>
        <rFont val="Arial"/>
        <family val="2"/>
      </rPr>
      <t>2</t>
    </r>
  </si>
  <si>
    <t>n1</t>
  </si>
  <si>
    <t>n2</t>
  </si>
  <si>
    <t>Deff1</t>
  </si>
  <si>
    <t>Deff2</t>
  </si>
  <si>
    <t>C1</t>
  </si>
  <si>
    <t>C2</t>
  </si>
  <si>
    <t>t</t>
  </si>
  <si>
    <t>p1-p2</t>
  </si>
  <si>
    <t>Pooled Variance</t>
  </si>
  <si>
    <t>se</t>
  </si>
  <si>
    <t>std err</t>
  </si>
  <si>
    <t>Null Hypothesis p1=p2</t>
  </si>
  <si>
    <t>Pooled Std Error</t>
  </si>
  <si>
    <t>DF</t>
  </si>
  <si>
    <t>Survey 1</t>
  </si>
  <si>
    <t>Survey 2</t>
  </si>
  <si>
    <t>Enter the sample size, the prevalence, the design effect and the number of clusters</t>
  </si>
  <si>
    <t>Simple or systematic random sampling</t>
  </si>
  <si>
    <t>Enter the sample size and the prevalence</t>
  </si>
  <si>
    <t>2 sided</t>
  </si>
  <si>
    <t>1 sided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</si>
</sst>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"/>
    <numFmt numFmtId="178" formatCode="0.0000000000"/>
    <numFmt numFmtId="179" formatCode="0.00000000"/>
    <numFmt numFmtId="180" formatCode="0.000"/>
    <numFmt numFmtId="181" formatCode="0.0%"/>
    <numFmt numFmtId="182" formatCode="0.000%"/>
  </numFmts>
  <fonts count="41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6"/>
      <name val="Arial"/>
      <family val="0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33" borderId="10" xfId="0" applyFill="1" applyBorder="1" applyAlignment="1">
      <alignment/>
    </xf>
    <xf numFmtId="2" fontId="0" fillId="0" borderId="10" xfId="0" applyNumberFormat="1" applyBorder="1" applyAlignment="1">
      <alignment/>
    </xf>
    <xf numFmtId="2" fontId="0" fillId="33" borderId="10" xfId="0" applyNumberFormat="1" applyFill="1" applyBorder="1" applyAlignment="1">
      <alignment/>
    </xf>
    <xf numFmtId="1" fontId="0" fillId="33" borderId="10" xfId="0" applyNumberFormat="1" applyFill="1" applyBorder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10" xfId="0" applyNumberFormat="1" applyBorder="1" applyAlignment="1">
      <alignment/>
    </xf>
    <xf numFmtId="0" fontId="0" fillId="34" borderId="0" xfId="0" applyFill="1" applyAlignment="1">
      <alignment horizontal="center"/>
    </xf>
    <xf numFmtId="177" fontId="0" fillId="34" borderId="0" xfId="0" applyNumberFormat="1" applyFill="1" applyAlignment="1">
      <alignment/>
    </xf>
    <xf numFmtId="10" fontId="0" fillId="33" borderId="10" xfId="0" applyNumberFormat="1" applyFill="1" applyBorder="1" applyAlignment="1">
      <alignment/>
    </xf>
    <xf numFmtId="10" fontId="0" fillId="33" borderId="11" xfId="0" applyNumberFormat="1" applyFill="1" applyBorder="1" applyAlignment="1">
      <alignment/>
    </xf>
    <xf numFmtId="10" fontId="0" fillId="33" borderId="12" xfId="0" applyNumberFormat="1" applyFill="1" applyBorder="1" applyAlignment="1">
      <alignment/>
    </xf>
    <xf numFmtId="181" fontId="0" fillId="35" borderId="0" xfId="0" applyNumberFormat="1" applyFill="1" applyAlignment="1">
      <alignment/>
    </xf>
    <xf numFmtId="180" fontId="0" fillId="34" borderId="0" xfId="0" applyNumberFormat="1" applyFill="1" applyAlignment="1">
      <alignment/>
    </xf>
    <xf numFmtId="181" fontId="0" fillId="36" borderId="0" xfId="0" applyNumberFormat="1" applyFill="1" applyAlignment="1">
      <alignment/>
    </xf>
    <xf numFmtId="0" fontId="4" fillId="33" borderId="0" xfId="0" applyFont="1" applyFill="1" applyAlignment="1">
      <alignment/>
    </xf>
    <xf numFmtId="0" fontId="6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zoomScale="140" zoomScaleNormal="140" zoomScalePageLayoutView="0" workbookViewId="0" topLeftCell="B7">
      <selection activeCell="E17" sqref="E17:E18"/>
    </sheetView>
  </sheetViews>
  <sheetFormatPr defaultColWidth="9.140625" defaultRowHeight="12.75"/>
  <cols>
    <col min="1" max="1" width="27.57421875" style="0" customWidth="1"/>
    <col min="2" max="2" width="12.140625" style="0" customWidth="1"/>
    <col min="3" max="3" width="14.57421875" style="0" customWidth="1"/>
    <col min="5" max="5" width="12.421875" style="0" bestFit="1" customWidth="1"/>
    <col min="9" max="9" width="12.421875" style="0" bestFit="1" customWidth="1"/>
  </cols>
  <sheetData>
    <row r="1" ht="12.75">
      <c r="A1" t="s">
        <v>31</v>
      </c>
    </row>
    <row r="2" spans="2:5" ht="21">
      <c r="B2" s="5" t="s">
        <v>7</v>
      </c>
      <c r="C2" s="5"/>
      <c r="D2" s="4"/>
      <c r="E2" s="4"/>
    </row>
    <row r="3" spans="2:15" s="14" customFormat="1" ht="21">
      <c r="B3" s="9" t="s">
        <v>36</v>
      </c>
      <c r="C3" s="7"/>
      <c r="D3" s="8"/>
      <c r="E3" s="8"/>
      <c r="F3"/>
      <c r="G3"/>
      <c r="H3"/>
      <c r="I3"/>
      <c r="J3"/>
      <c r="K3"/>
      <c r="L3"/>
      <c r="M3"/>
      <c r="N3"/>
      <c r="O3"/>
    </row>
    <row r="4" spans="2:15" s="14" customFormat="1" ht="21">
      <c r="B4" s="9" t="s">
        <v>34</v>
      </c>
      <c r="C4" s="7"/>
      <c r="D4" s="8"/>
      <c r="E4" s="8"/>
      <c r="F4"/>
      <c r="G4"/>
      <c r="H4"/>
      <c r="I4"/>
      <c r="J4"/>
      <c r="K4"/>
      <c r="L4"/>
      <c r="M4"/>
      <c r="N4"/>
      <c r="O4"/>
    </row>
    <row r="5" spans="2:7" ht="39">
      <c r="B5" s="1" t="s">
        <v>0</v>
      </c>
      <c r="D5" s="2" t="s">
        <v>13</v>
      </c>
      <c r="E5" s="1" t="s">
        <v>3</v>
      </c>
      <c r="F5" s="1" t="s">
        <v>5</v>
      </c>
      <c r="G5" s="1" t="s">
        <v>17</v>
      </c>
    </row>
    <row r="7" spans="2:8" ht="15">
      <c r="B7" s="2" t="s">
        <v>20</v>
      </c>
      <c r="D7" s="2" t="s">
        <v>15</v>
      </c>
      <c r="E7" s="2" t="s">
        <v>22</v>
      </c>
      <c r="F7" s="2" t="s">
        <v>24</v>
      </c>
      <c r="G7" s="2" t="s">
        <v>18</v>
      </c>
      <c r="H7" s="2" t="s">
        <v>29</v>
      </c>
    </row>
    <row r="8" spans="2:8" ht="12.75">
      <c r="B8" s="10">
        <v>500</v>
      </c>
      <c r="D8" s="20">
        <v>0.125</v>
      </c>
      <c r="E8" s="12">
        <v>1.3</v>
      </c>
      <c r="F8" s="13">
        <v>30</v>
      </c>
      <c r="G8">
        <f>E8*((D8*(1-D8))/B8)</f>
        <v>0.000284375</v>
      </c>
      <c r="H8">
        <f>SQRT(G8)</f>
        <v>0.016863421954040052</v>
      </c>
    </row>
    <row r="10" spans="2:7" s="14" customFormat="1" ht="21">
      <c r="B10" s="9" t="s">
        <v>35</v>
      </c>
      <c r="C10" s="7"/>
      <c r="D10" s="8"/>
      <c r="E10" s="8"/>
      <c r="F10"/>
      <c r="G10"/>
    </row>
    <row r="11" spans="2:7" ht="39">
      <c r="B11" s="1" t="s">
        <v>0</v>
      </c>
      <c r="D11" s="2" t="s">
        <v>13</v>
      </c>
      <c r="E11" s="1" t="s">
        <v>3</v>
      </c>
      <c r="F11" s="1" t="s">
        <v>5</v>
      </c>
      <c r="G11" s="1" t="s">
        <v>17</v>
      </c>
    </row>
    <row r="13" spans="2:8" ht="15">
      <c r="B13" s="2" t="s">
        <v>21</v>
      </c>
      <c r="D13" s="2" t="s">
        <v>16</v>
      </c>
      <c r="E13" s="2" t="s">
        <v>23</v>
      </c>
      <c r="F13" s="2" t="s">
        <v>25</v>
      </c>
      <c r="G13" s="2" t="s">
        <v>19</v>
      </c>
      <c r="H13" s="2" t="s">
        <v>29</v>
      </c>
    </row>
    <row r="14" spans="2:8" ht="12.75">
      <c r="B14" s="10">
        <v>400</v>
      </c>
      <c r="D14" s="20">
        <v>0.08</v>
      </c>
      <c r="E14" s="12">
        <v>1.4</v>
      </c>
      <c r="F14" s="13">
        <v>34</v>
      </c>
      <c r="G14">
        <f>E14*((D14*(1-D14))/B14)</f>
        <v>0.0002576</v>
      </c>
      <c r="H14">
        <f>SQRT(G14)</f>
        <v>0.016049922118191104</v>
      </c>
    </row>
    <row r="17" spans="2:8" ht="12.75">
      <c r="B17" s="2" t="s">
        <v>27</v>
      </c>
      <c r="C17" s="2" t="s">
        <v>28</v>
      </c>
      <c r="D17" s="2" t="s">
        <v>26</v>
      </c>
      <c r="E17" s="18" t="s">
        <v>2</v>
      </c>
      <c r="F17" s="2" t="s">
        <v>33</v>
      </c>
      <c r="G17" s="2" t="s">
        <v>39</v>
      </c>
      <c r="H17" s="2" t="s">
        <v>40</v>
      </c>
    </row>
    <row r="18" spans="2:8" ht="12.75">
      <c r="B18" s="3">
        <f>D8-D14</f>
        <v>0.045</v>
      </c>
      <c r="C18" s="3">
        <f>SQRT(G8+G14)</f>
        <v>0.02328035652647957</v>
      </c>
      <c r="D18" s="16">
        <f>B18/C18</f>
        <v>1.9329600879959052</v>
      </c>
      <c r="E18" s="19">
        <f>TDIST(ABS(D18),F18,2)</f>
        <v>0.05781143975154167</v>
      </c>
      <c r="F18" s="15">
        <f>F8+F14-2</f>
        <v>62</v>
      </c>
      <c r="G18" s="23">
        <f>1-E18</f>
        <v>0.9421885602484583</v>
      </c>
      <c r="H18" s="25">
        <f>1-E18/2</f>
        <v>0.9710942801242292</v>
      </c>
    </row>
    <row r="21" spans="3:4" ht="12.75">
      <c r="C21" s="3"/>
      <c r="D21" s="3"/>
    </row>
    <row r="22" spans="3:4" ht="12.75">
      <c r="C22" s="3"/>
      <c r="D22" s="3"/>
    </row>
  </sheetData>
  <sheetProtection/>
  <printOptions/>
  <pageMargins left="0.75" right="0.75" top="1" bottom="1" header="0.5" footer="0.5"/>
  <pageSetup fitToHeight="1" fitToWidth="1" horizontalDpi="600" verticalDpi="600" orientation="portrait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="140" zoomScaleNormal="140" zoomScalePageLayoutView="0" workbookViewId="0" topLeftCell="B8">
      <selection activeCell="H18" sqref="H18:H19"/>
    </sheetView>
  </sheetViews>
  <sheetFormatPr defaultColWidth="9.140625" defaultRowHeight="12.75"/>
  <cols>
    <col min="1" max="1" width="27.57421875" style="0" customWidth="1"/>
    <col min="2" max="2" width="12.140625" style="0" customWidth="1"/>
    <col min="3" max="3" width="14.57421875" style="0" customWidth="1"/>
    <col min="5" max="5" width="12.421875" style="0" bestFit="1" customWidth="1"/>
    <col min="9" max="9" width="12.421875" style="0" bestFit="1" customWidth="1"/>
  </cols>
  <sheetData>
    <row r="1" ht="12.75">
      <c r="A1" t="s">
        <v>31</v>
      </c>
    </row>
    <row r="4" spans="2:11" ht="20.25">
      <c r="B4" s="26" t="s">
        <v>12</v>
      </c>
      <c r="C4" s="6"/>
      <c r="D4" s="6"/>
      <c r="E4" s="6"/>
      <c r="F4" s="6"/>
      <c r="G4" s="4"/>
      <c r="H4" s="4"/>
      <c r="I4" s="4"/>
      <c r="J4" s="4"/>
      <c r="K4" s="4"/>
    </row>
    <row r="5" ht="12.75">
      <c r="B5" s="27" t="s">
        <v>14</v>
      </c>
    </row>
    <row r="6" spans="2:15" s="14" customFormat="1" ht="21">
      <c r="B6" s="9" t="s">
        <v>34</v>
      </c>
      <c r="C6" s="7"/>
      <c r="D6" s="8"/>
      <c r="E6" s="8"/>
      <c r="F6"/>
      <c r="G6"/>
      <c r="H6"/>
      <c r="I6"/>
      <c r="J6"/>
      <c r="K6"/>
      <c r="L6"/>
      <c r="M6"/>
      <c r="N6"/>
      <c r="O6"/>
    </row>
    <row r="7" spans="2:7" ht="39">
      <c r="B7" s="1" t="s">
        <v>0</v>
      </c>
      <c r="C7" s="2" t="s">
        <v>13</v>
      </c>
      <c r="D7" t="s">
        <v>8</v>
      </c>
      <c r="F7" s="1" t="s">
        <v>5</v>
      </c>
      <c r="G7" s="1" t="s">
        <v>11</v>
      </c>
    </row>
    <row r="9" spans="2:8" ht="12.75">
      <c r="B9" s="2" t="s">
        <v>1</v>
      </c>
      <c r="C9" s="2" t="s">
        <v>2</v>
      </c>
      <c r="D9" s="2" t="s">
        <v>9</v>
      </c>
      <c r="E9" s="2" t="s">
        <v>10</v>
      </c>
      <c r="F9" s="2" t="s">
        <v>6</v>
      </c>
      <c r="G9" s="2" t="s">
        <v>4</v>
      </c>
      <c r="H9" s="2" t="s">
        <v>30</v>
      </c>
    </row>
    <row r="10" spans="2:8" ht="12.75">
      <c r="B10" s="10">
        <v>500</v>
      </c>
      <c r="C10" s="20">
        <v>0.12</v>
      </c>
      <c r="D10" s="20">
        <v>0.09</v>
      </c>
      <c r="E10" s="22">
        <v>0.15</v>
      </c>
      <c r="F10" s="10">
        <v>30</v>
      </c>
      <c r="G10" s="11">
        <f>((((C10-D10)+(E10-C10))/2)/TINV(0.05,(F10-1)))^2/(((C10)*(1-C10))/B10)</f>
        <v>1.0187425332581583</v>
      </c>
      <c r="H10" s="17">
        <f>IF(ABS((C10-D10)-(E10-C10))&gt;0.002,SQRT((-(LN(C10/(1-C10))+LN((1-D10)/D10))/TINV(0.05,F10-1))^2*(C10*(1-C10))^2),(((((C10-D10)+(E10-C10))/2)/TINV(0.05,(F10-1)))))</f>
        <v>0.01466827948411548</v>
      </c>
    </row>
    <row r="12" spans="1:5" ht="21">
      <c r="A12" s="14"/>
      <c r="B12" s="9" t="s">
        <v>35</v>
      </c>
      <c r="C12" s="7"/>
      <c r="D12" s="8"/>
      <c r="E12" s="8"/>
    </row>
    <row r="13" spans="2:7" ht="39">
      <c r="B13" s="1" t="s">
        <v>0</v>
      </c>
      <c r="C13" s="2" t="s">
        <v>13</v>
      </c>
      <c r="D13" t="s">
        <v>8</v>
      </c>
      <c r="F13" s="1" t="s">
        <v>5</v>
      </c>
      <c r="G13" s="1" t="s">
        <v>11</v>
      </c>
    </row>
    <row r="15" spans="2:8" ht="12.75">
      <c r="B15" s="2" t="s">
        <v>1</v>
      </c>
      <c r="C15" s="2" t="s">
        <v>2</v>
      </c>
      <c r="D15" s="2" t="s">
        <v>9</v>
      </c>
      <c r="E15" s="2" t="s">
        <v>10</v>
      </c>
      <c r="F15" s="2" t="s">
        <v>6</v>
      </c>
      <c r="G15" s="2" t="s">
        <v>4</v>
      </c>
      <c r="H15" s="2" t="s">
        <v>30</v>
      </c>
    </row>
    <row r="16" spans="2:8" ht="12.75">
      <c r="B16" s="10">
        <v>400</v>
      </c>
      <c r="C16" s="21">
        <v>0.08</v>
      </c>
      <c r="D16" s="20">
        <v>0.05</v>
      </c>
      <c r="E16" s="22">
        <v>0.11</v>
      </c>
      <c r="F16" s="10">
        <v>32</v>
      </c>
      <c r="G16" s="11">
        <f>((((C16-D16)+(E16-C16))/2)/TINV(0.05,(F16-1)))^2/(((C16)*(1-C16))/B16)</f>
        <v>1.1759031142426022</v>
      </c>
      <c r="H16" s="17">
        <f>IF(ABS((C16-D16)-(E16-C16))&gt;0.002,SQRT((-(LN(C16/(1-C16))+LN((1-D16)/D16))/TINV(0.05,F16-1))^2*(C16*(1-C16))^2),(((((C16-D16)+(E16-C16))/2)/TINV(0.05,(F16-1)))))</f>
        <v>0.014709390640697486</v>
      </c>
    </row>
    <row r="18" spans="2:8" ht="12.75">
      <c r="B18" s="2" t="s">
        <v>27</v>
      </c>
      <c r="C18" s="2" t="s">
        <v>32</v>
      </c>
      <c r="D18" s="2" t="s">
        <v>26</v>
      </c>
      <c r="E18" s="18" t="s">
        <v>2</v>
      </c>
      <c r="F18" s="2" t="s">
        <v>33</v>
      </c>
      <c r="G18" s="2" t="s">
        <v>39</v>
      </c>
      <c r="H18" s="2" t="s">
        <v>40</v>
      </c>
    </row>
    <row r="19" spans="2:8" ht="12.75">
      <c r="B19" s="3">
        <f>C10-C16</f>
        <v>0.039999999999999994</v>
      </c>
      <c r="C19" s="3">
        <f>SQRT(H10^2+H16^2)</f>
        <v>0.020773170100992333</v>
      </c>
      <c r="D19" s="16">
        <f>B19/C19</f>
        <v>1.9255607018829155</v>
      </c>
      <c r="E19" s="24">
        <f>TDIST(ABS(D19),F19,2)</f>
        <v>0.058902289258810574</v>
      </c>
      <c r="F19" s="15">
        <f>F10+F16-2</f>
        <v>60</v>
      </c>
      <c r="G19" s="23">
        <f>1-E19</f>
        <v>0.9410977107411894</v>
      </c>
      <c r="H19" s="25">
        <f>1-E19/2</f>
        <v>0.9705488553705948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="130" zoomScaleNormal="130" zoomScalePageLayoutView="0" workbookViewId="0" topLeftCell="A4">
      <selection activeCell="E17" sqref="E17:G18"/>
    </sheetView>
  </sheetViews>
  <sheetFormatPr defaultColWidth="9.140625" defaultRowHeight="12.75"/>
  <cols>
    <col min="1" max="1" width="27.57421875" style="0" customWidth="1"/>
    <col min="2" max="2" width="12.140625" style="0" customWidth="1"/>
    <col min="3" max="3" width="14.57421875" style="0" customWidth="1"/>
    <col min="5" max="5" width="12.421875" style="0" bestFit="1" customWidth="1"/>
    <col min="7" max="7" width="12.421875" style="0" bestFit="1" customWidth="1"/>
    <col min="9" max="9" width="12.421875" style="0" bestFit="1" customWidth="1"/>
  </cols>
  <sheetData>
    <row r="1" ht="12.75">
      <c r="A1" t="s">
        <v>31</v>
      </c>
    </row>
    <row r="2" spans="2:5" ht="21">
      <c r="B2" s="5" t="s">
        <v>37</v>
      </c>
      <c r="C2" s="5"/>
      <c r="D2" s="4"/>
      <c r="E2" s="4"/>
    </row>
    <row r="3" spans="2:15" s="14" customFormat="1" ht="21">
      <c r="B3" s="9" t="s">
        <v>38</v>
      </c>
      <c r="C3" s="7"/>
      <c r="D3" s="8"/>
      <c r="E3" s="8"/>
      <c r="F3"/>
      <c r="G3"/>
      <c r="H3"/>
      <c r="I3"/>
      <c r="J3"/>
      <c r="K3"/>
      <c r="L3"/>
      <c r="M3"/>
      <c r="N3"/>
      <c r="O3"/>
    </row>
    <row r="4" spans="2:15" s="14" customFormat="1" ht="21">
      <c r="B4" s="9" t="s">
        <v>34</v>
      </c>
      <c r="C4" s="7"/>
      <c r="D4" s="8"/>
      <c r="E4" s="8"/>
      <c r="F4"/>
      <c r="G4"/>
      <c r="H4"/>
      <c r="I4"/>
      <c r="J4"/>
      <c r="K4"/>
      <c r="L4"/>
      <c r="M4"/>
      <c r="N4"/>
      <c r="O4"/>
    </row>
    <row r="5" spans="2:7" ht="26.25">
      <c r="B5" s="1" t="s">
        <v>0</v>
      </c>
      <c r="D5" s="2" t="s">
        <v>13</v>
      </c>
      <c r="G5" s="1" t="s">
        <v>17</v>
      </c>
    </row>
    <row r="7" spans="2:8" ht="15">
      <c r="B7" s="2" t="s">
        <v>20</v>
      </c>
      <c r="D7" s="2" t="s">
        <v>15</v>
      </c>
      <c r="G7" s="2" t="s">
        <v>18</v>
      </c>
      <c r="H7" s="2" t="s">
        <v>29</v>
      </c>
    </row>
    <row r="8" spans="2:8" ht="12.75">
      <c r="B8" s="10">
        <v>500</v>
      </c>
      <c r="D8" s="20">
        <v>0.12</v>
      </c>
      <c r="G8">
        <f>((D8*(1-D8))/B8)</f>
        <v>0.0002112</v>
      </c>
      <c r="H8">
        <f>SQRT(G8)</f>
        <v>0.014532721699667961</v>
      </c>
    </row>
    <row r="10" spans="2:7" s="14" customFormat="1" ht="21">
      <c r="B10" s="9" t="s">
        <v>35</v>
      </c>
      <c r="C10" s="7"/>
      <c r="D10" s="8"/>
      <c r="E10"/>
      <c r="F10"/>
      <c r="G10"/>
    </row>
    <row r="11" spans="2:7" ht="26.25">
      <c r="B11" s="1" t="s">
        <v>0</v>
      </c>
      <c r="D11" s="2" t="s">
        <v>13</v>
      </c>
      <c r="G11" s="1" t="s">
        <v>17</v>
      </c>
    </row>
    <row r="13" spans="2:8" ht="15">
      <c r="B13" s="2" t="s">
        <v>21</v>
      </c>
      <c r="D13" s="2" t="s">
        <v>16</v>
      </c>
      <c r="G13" s="2" t="s">
        <v>19</v>
      </c>
      <c r="H13" s="2" t="s">
        <v>29</v>
      </c>
    </row>
    <row r="14" spans="2:8" ht="12.75">
      <c r="B14" s="10">
        <v>400</v>
      </c>
      <c r="D14" s="20">
        <v>0.08</v>
      </c>
      <c r="G14">
        <f>((D14*(1-D14))/B14)</f>
        <v>0.000184</v>
      </c>
      <c r="H14">
        <f>SQRT(G14)</f>
        <v>0.013564659966250536</v>
      </c>
    </row>
    <row r="17" spans="2:8" ht="12.75">
      <c r="B17" s="2" t="s">
        <v>27</v>
      </c>
      <c r="C17" s="2" t="s">
        <v>28</v>
      </c>
      <c r="D17" s="2" t="s">
        <v>26</v>
      </c>
      <c r="E17" s="18" t="s">
        <v>2</v>
      </c>
      <c r="F17" s="2" t="s">
        <v>33</v>
      </c>
      <c r="G17" s="2" t="s">
        <v>39</v>
      </c>
      <c r="H17" s="2" t="s">
        <v>40</v>
      </c>
    </row>
    <row r="18" spans="2:8" ht="12.75">
      <c r="B18" s="3">
        <f>D8-D14</f>
        <v>0.039999999999999994</v>
      </c>
      <c r="C18" s="3">
        <f>SQRT(G8+G14)</f>
        <v>0.019879637823662685</v>
      </c>
      <c r="D18" s="16">
        <f>B18/C18</f>
        <v>2.012109091463834</v>
      </c>
      <c r="E18" s="19">
        <f>TDIST(ABS(D18),F18,2)</f>
        <v>0.04450665317867471</v>
      </c>
      <c r="F18" s="15">
        <f>B8+B14-2</f>
        <v>898</v>
      </c>
      <c r="G18" s="23">
        <f>1-E18</f>
        <v>0.9554933468213253</v>
      </c>
      <c r="H18" s="25">
        <f>1-E18/2</f>
        <v>0.9777466734106627</v>
      </c>
    </row>
    <row r="21" spans="3:4" ht="12.75">
      <c r="C21" s="3"/>
      <c r="D21" s="3"/>
    </row>
    <row r="22" spans="3:4" ht="12.75">
      <c r="C22" s="3"/>
      <c r="D22" s="3"/>
    </row>
  </sheetData>
  <sheetProtection/>
  <printOptions/>
  <pageMargins left="0.75" right="0.75" top="1" bottom="1" header="0.5" footer="0.5"/>
  <pageSetup fitToHeight="1" fitToWidth="1"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cgb9</dc:creator>
  <cp:keywords/>
  <dc:description/>
  <cp:lastModifiedBy>CDC User</cp:lastModifiedBy>
  <cp:lastPrinted>2009-05-14T16:26:29Z</cp:lastPrinted>
  <dcterms:created xsi:type="dcterms:W3CDTF">2008-12-11T18:55:00Z</dcterms:created>
  <dcterms:modified xsi:type="dcterms:W3CDTF">2015-07-30T18:24:04Z</dcterms:modified>
  <cp:category/>
  <cp:version/>
  <cp:contentType/>
  <cp:contentStatus/>
</cp:coreProperties>
</file>